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240" yWindow="75" windowWidth="15480" windowHeight="10050"/>
  </bookViews>
  <sheets>
    <sheet name="Hoja1" sheetId="1" r:id="rId1"/>
    <sheet name="Hoja2" sheetId="2" r:id="rId2"/>
    <sheet name="Hoja3" sheetId="3" r:id="rId3"/>
  </sheets>
  <calcPr calcId="125725"/>
  <pivotCaches>
    <pivotCache cacheId="0" r:id="rId4"/>
    <pivotCache cacheId="1" r:id="rId5"/>
  </pivotCaches>
</workbook>
</file>

<file path=xl/calcChain.xml><?xml version="1.0" encoding="utf-8"?>
<calcChain xmlns="http://schemas.openxmlformats.org/spreadsheetml/2006/main">
  <c r="AD104" i="1"/>
  <c r="AA114" l="1"/>
  <c r="AA113"/>
  <c r="AD108"/>
  <c r="AD112"/>
  <c r="AH93"/>
  <c r="AJ104" s="1"/>
  <c r="AC108" l="1"/>
  <c r="AN121" s="1"/>
  <c r="AC104"/>
  <c r="AI112"/>
  <c r="AB113"/>
  <c r="AH121" l="1"/>
  <c r="AJ121"/>
  <c r="AL121"/>
  <c r="AI121"/>
  <c r="AK121"/>
  <c r="AM121"/>
  <c r="AK109"/>
  <c r="AN118"/>
  <c r="AM118" s="1"/>
  <c r="AH112"/>
  <c r="AH109"/>
  <c r="AN109"/>
  <c r="AJ109"/>
  <c r="AM109"/>
  <c r="AI109"/>
  <c r="AL109"/>
  <c r="AH95"/>
  <c r="AJ112" s="1"/>
  <c r="AK112" l="1"/>
  <c r="AL112" s="1"/>
  <c r="AM104" s="1"/>
  <c r="AL118"/>
  <c r="AI118"/>
  <c r="AJ118"/>
  <c r="AK118"/>
  <c r="AH118"/>
</calcChain>
</file>

<file path=xl/comments1.xml><?xml version="1.0" encoding="utf-8"?>
<comments xmlns="http://schemas.openxmlformats.org/spreadsheetml/2006/main">
  <authors>
    <author>m</author>
  </authors>
  <commentList>
    <comment ref="AA103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[0º-90º]</t>
        </r>
      </text>
    </comment>
    <comment ref="AA107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[0º-90º]</t>
        </r>
      </text>
    </comment>
  </commentList>
</comments>
</file>

<file path=xl/sharedStrings.xml><?xml version="1.0" encoding="utf-8"?>
<sst xmlns="http://schemas.openxmlformats.org/spreadsheetml/2006/main" count="163" uniqueCount="128">
  <si>
    <t xml:space="preserve">C14 </t>
  </si>
  <si>
    <t xml:space="preserve">C16 </t>
  </si>
  <si>
    <t xml:space="preserve">C18 </t>
  </si>
  <si>
    <t xml:space="preserve">C20 </t>
  </si>
  <si>
    <t xml:space="preserve">C22 </t>
  </si>
  <si>
    <t xml:space="preserve">C24 </t>
  </si>
  <si>
    <t xml:space="preserve">C27 </t>
  </si>
  <si>
    <t xml:space="preserve">C30 </t>
  </si>
  <si>
    <t xml:space="preserve">C35 </t>
  </si>
  <si>
    <t xml:space="preserve">C40 </t>
  </si>
  <si>
    <t xml:space="preserve">C45 </t>
  </si>
  <si>
    <t xml:space="preserve">C50 </t>
  </si>
  <si>
    <t>Rótulos de fila</t>
  </si>
  <si>
    <t xml:space="preserve">E0,k </t>
  </si>
  <si>
    <t xml:space="preserve">E0,medio </t>
  </si>
  <si>
    <t xml:space="preserve">E90,medio </t>
  </si>
  <si>
    <t xml:space="preserve">fc,0,k </t>
  </si>
  <si>
    <t xml:space="preserve">fc,90,k </t>
  </si>
  <si>
    <t xml:space="preserve">fm,k </t>
  </si>
  <si>
    <t xml:space="preserve">ft,0,k </t>
  </si>
  <si>
    <t xml:space="preserve">ft,90,k </t>
  </si>
  <si>
    <t xml:space="preserve">fv,k </t>
  </si>
  <si>
    <t xml:space="preserve">Gmedio </t>
  </si>
  <si>
    <t xml:space="preserve">ρk </t>
  </si>
  <si>
    <t>Total general</t>
  </si>
  <si>
    <t>Valores</t>
  </si>
  <si>
    <t>VALOR</t>
  </si>
  <si>
    <t xml:space="preserve">D30 </t>
  </si>
  <si>
    <t xml:space="preserve">D35 </t>
  </si>
  <si>
    <t xml:space="preserve">D40 </t>
  </si>
  <si>
    <t xml:space="preserve">D50 </t>
  </si>
  <si>
    <t xml:space="preserve">D60 </t>
  </si>
  <si>
    <t xml:space="preserve">D70 </t>
  </si>
  <si>
    <t>GL24h</t>
  </si>
  <si>
    <t xml:space="preserve">GL28h </t>
  </si>
  <si>
    <t>GL32h</t>
  </si>
  <si>
    <t>GL24c</t>
  </si>
  <si>
    <t>GL28c</t>
  </si>
  <si>
    <t>GL32c</t>
  </si>
  <si>
    <t>GL36c</t>
  </si>
  <si>
    <t>(en blanco)</t>
  </si>
  <si>
    <t>Cuenta de VALOR</t>
  </si>
  <si>
    <t xml:space="preserve">Cuenta de fm,k </t>
  </si>
  <si>
    <t xml:space="preserve">Cuenta de ft,0,k </t>
  </si>
  <si>
    <t xml:space="preserve">Cuenta de ft,90,k </t>
  </si>
  <si>
    <t xml:space="preserve">Cuenta de fc,0,k </t>
  </si>
  <si>
    <t xml:space="preserve">Cuenta de fc,90,k </t>
  </si>
  <si>
    <t xml:space="preserve">Cuenta de fv,k </t>
  </si>
  <si>
    <t xml:space="preserve">Cuenta de E0,medio </t>
  </si>
  <si>
    <t xml:space="preserve">Cuenta de E0,k </t>
  </si>
  <si>
    <t xml:space="preserve">Cuenta de E90,medio </t>
  </si>
  <si>
    <t xml:space="preserve">Cuenta de Gmedio </t>
  </si>
  <si>
    <t xml:space="preserve"> fm,k </t>
  </si>
  <si>
    <t xml:space="preserve"> ft,0,k </t>
  </si>
  <si>
    <t xml:space="preserve"> ft,90,k </t>
  </si>
  <si>
    <t xml:space="preserve"> fc,0,k </t>
  </si>
  <si>
    <t xml:space="preserve"> fc,90,k </t>
  </si>
  <si>
    <t xml:space="preserve">fv,k  </t>
  </si>
  <si>
    <t xml:space="preserve">E0,medio  </t>
  </si>
  <si>
    <t xml:space="preserve">E0,k  </t>
  </si>
  <si>
    <t xml:space="preserve">E90,medio  </t>
  </si>
  <si>
    <t xml:space="preserve"> Gmedio  </t>
  </si>
  <si>
    <t xml:space="preserve"> ρk  </t>
  </si>
  <si>
    <t xml:space="preserve">GL36h </t>
  </si>
  <si>
    <t xml:space="preserve"> </t>
  </si>
  <si>
    <t>clavos</t>
  </si>
  <si>
    <t>tornapuntas</t>
  </si>
  <si>
    <t>pernos</t>
  </si>
  <si>
    <t>pasadores</t>
  </si>
  <si>
    <t>permanente</t>
  </si>
  <si>
    <t>larga</t>
  </si>
  <si>
    <t>media</t>
  </si>
  <si>
    <t>corta</t>
  </si>
  <si>
    <t>instantánea</t>
  </si>
  <si>
    <t>cortadura</t>
  </si>
  <si>
    <t>simple</t>
  </si>
  <si>
    <t>doble</t>
  </si>
  <si>
    <t>R1</t>
  </si>
  <si>
    <t>R2</t>
  </si>
  <si>
    <t>R3</t>
  </si>
  <si>
    <t>R4</t>
  </si>
  <si>
    <t>R5</t>
  </si>
  <si>
    <t>R6</t>
  </si>
  <si>
    <t>α</t>
  </si>
  <si>
    <t>M</t>
  </si>
  <si>
    <t>Suma de M</t>
  </si>
  <si>
    <t>Clavija</t>
  </si>
  <si>
    <t>α es el ángulo que forma la dirección del esfuerzo con la dirección de la fibra de la madera</t>
  </si>
  <si>
    <t>β</t>
  </si>
  <si>
    <t>Fv,rk</t>
  </si>
  <si>
    <t>a1 mm</t>
  </si>
  <si>
    <t>a2 mm</t>
  </si>
  <si>
    <t>a3t mm</t>
  </si>
  <si>
    <t>a3c mm</t>
  </si>
  <si>
    <t>a4t mm</t>
  </si>
  <si>
    <t>a4c mm</t>
  </si>
  <si>
    <t>http//:www.structuraT.es</t>
  </si>
  <si>
    <t>Kmod</t>
  </si>
  <si>
    <t>γm</t>
  </si>
  <si>
    <t>DISPOSICIONES CONSTRUCTIVAS</t>
  </si>
  <si>
    <t>Fv,rd (N)</t>
  </si>
  <si>
    <t>Modos rotura cortadura simple (N)</t>
  </si>
  <si>
    <t>Modos rotura cortadura doble (N)</t>
  </si>
  <si>
    <t>L (mm)</t>
  </si>
  <si>
    <t>d (mm)</t>
  </si>
  <si>
    <t>e1 (mm)</t>
  </si>
  <si>
    <t>e2 (mm)</t>
  </si>
  <si>
    <t>t1 (mm)</t>
  </si>
  <si>
    <t>fh1,k (N/mm2)</t>
  </si>
  <si>
    <t>t2 (mm)</t>
  </si>
  <si>
    <t>fh2,k (N/mm2)</t>
  </si>
  <si>
    <t>My,rk (Nmm)</t>
  </si>
  <si>
    <t>fu (N/mm2)</t>
  </si>
  <si>
    <t>distancia                                    clavija-clavija</t>
  </si>
  <si>
    <t>distancia                                    clavija-borde paralelo fibra</t>
  </si>
  <si>
    <t xml:space="preserve">mayo 2009 Creative commons María Castaño Cerezo - NORMATIVA ESPAÑOLA CTE DB-SE-M </t>
  </si>
  <si>
    <t>distancia                                    clavija-borde perpendicular fibra</t>
  </si>
  <si>
    <t>UNIÓN MADERA-MADERA CON CLAVIJAS</t>
  </si>
  <si>
    <t>UNION MADERA-MADERA CON CLAVIJAS</t>
  </si>
  <si>
    <t>duración carga</t>
  </si>
  <si>
    <t>clase servicio</t>
  </si>
  <si>
    <t>CAPACIDAD DE CARGA DE CÁLCULO DE LA UNIÓN POR PLANO DE CORTE Y POR CLAVIJA Fv,rd (N)</t>
  </si>
  <si>
    <t>M1</t>
  </si>
  <si>
    <t>M2</t>
  </si>
  <si>
    <t>M 1</t>
  </si>
  <si>
    <t>M 2</t>
  </si>
  <si>
    <t>taladro</t>
  </si>
  <si>
    <t>mm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</si>
</sst>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4" tint="0.39997558519241921"/>
      <name val="Arial"/>
      <family val="2"/>
    </font>
    <font>
      <sz val="9"/>
      <color theme="1"/>
      <name val="Arial"/>
      <family val="2"/>
    </font>
    <font>
      <sz val="9"/>
      <color theme="0" tint="-0.34998626667073579"/>
      <name val="Arial"/>
      <family val="2"/>
    </font>
    <font>
      <b/>
      <sz val="9"/>
      <name val="Arial"/>
      <family val="2"/>
    </font>
    <font>
      <sz val="9"/>
      <color theme="7" tint="-0.249977111117893"/>
      <name val="Arial"/>
      <family val="2"/>
    </font>
    <font>
      <sz val="8"/>
      <color theme="4" tint="0.3999755851924192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7"/>
      <color theme="0" tint="-0.499984740745262"/>
      <name val="Arial"/>
      <family val="2"/>
    </font>
    <font>
      <sz val="7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9"/>
      <color theme="1" tint="0.499984740745262"/>
      <name val="Arial"/>
      <family val="2"/>
    </font>
    <font>
      <sz val="8"/>
      <color theme="0" tint="-0.34998626667073579"/>
      <name val="Arial"/>
      <family val="2"/>
    </font>
    <font>
      <b/>
      <sz val="9"/>
      <color theme="9" tint="-0.249977111117893"/>
      <name val="Arial"/>
      <family val="2"/>
    </font>
    <font>
      <sz val="9"/>
      <color theme="0"/>
      <name val="Arial"/>
      <family val="2"/>
    </font>
    <font>
      <b/>
      <sz val="8"/>
      <color theme="1" tint="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theme="0" tint="-0.14990691854609822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4" tint="0.79979857783745845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/>
      <top style="thin">
        <color theme="5" tint="0.59996337778862885"/>
      </top>
      <bottom style="thin">
        <color theme="0"/>
      </bottom>
      <diagonal/>
    </border>
    <border>
      <left style="thin">
        <color theme="7" tint="0.59996337778862885"/>
      </left>
      <right style="thin">
        <color theme="4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 style="thin">
        <color theme="6" tint="0.39991454817346722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1" xfId="0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16" xfId="0" applyBorder="1" applyProtection="1"/>
    <xf numFmtId="0" fontId="0" fillId="0" borderId="13" xfId="0" applyBorder="1" applyAlignment="1" applyProtection="1">
      <alignment horizontal="center" vertical="center"/>
    </xf>
    <xf numFmtId="0" fontId="0" fillId="0" borderId="15" xfId="0" applyBorder="1" applyProtection="1"/>
    <xf numFmtId="0" fontId="0" fillId="0" borderId="12" xfId="0" applyBorder="1" applyProtection="1"/>
    <xf numFmtId="0" fontId="0" fillId="2" borderId="35" xfId="0" applyFill="1" applyBorder="1" applyAlignment="1" applyProtection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</xf>
    <xf numFmtId="2" fontId="0" fillId="2" borderId="36" xfId="0" applyNumberForma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left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2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4" fontId="5" fillId="0" borderId="34" xfId="0" applyNumberFormat="1" applyFont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left" vertical="center"/>
    </xf>
    <xf numFmtId="0" fontId="0" fillId="2" borderId="40" xfId="0" applyFill="1" applyBorder="1" applyAlignment="1" applyProtection="1">
      <alignment horizontal="center" vertical="center"/>
    </xf>
    <xf numFmtId="0" fontId="0" fillId="0" borderId="21" xfId="0" applyBorder="1" applyProtection="1"/>
    <xf numFmtId="0" fontId="0" fillId="2" borderId="38" xfId="0" applyFill="1" applyBorder="1" applyAlignment="1" applyProtection="1">
      <alignment horizontal="center" vertical="center"/>
    </xf>
    <xf numFmtId="2" fontId="0" fillId="2" borderId="39" xfId="0" applyNumberForma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left" vertical="center"/>
    </xf>
    <xf numFmtId="0" fontId="14" fillId="0" borderId="13" xfId="0" applyFont="1" applyBorder="1" applyProtection="1"/>
    <xf numFmtId="0" fontId="12" fillId="3" borderId="0" xfId="0" applyFont="1" applyFill="1" applyBorder="1" applyAlignment="1" applyProtection="1">
      <alignment horizontal="center" vertical="center"/>
    </xf>
    <xf numFmtId="0" fontId="14" fillId="0" borderId="15" xfId="0" applyFont="1" applyBorder="1" applyProtection="1"/>
    <xf numFmtId="0" fontId="14" fillId="0" borderId="11" xfId="0" applyFont="1" applyBorder="1" applyProtection="1"/>
    <xf numFmtId="0" fontId="14" fillId="0" borderId="0" xfId="0" applyFont="1" applyProtection="1"/>
    <xf numFmtId="0" fontId="14" fillId="0" borderId="15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8" xfId="0" pivotButton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0" fontId="14" fillId="5" borderId="22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Protection="1"/>
    <xf numFmtId="0" fontId="14" fillId="0" borderId="22" xfId="0" applyNumberFormat="1" applyFont="1" applyBorder="1" applyAlignment="1" applyProtection="1">
      <alignment horizontal="center" vertical="center"/>
    </xf>
    <xf numFmtId="0" fontId="14" fillId="0" borderId="12" xfId="0" applyFont="1" applyBorder="1" applyProtection="1"/>
    <xf numFmtId="2" fontId="14" fillId="0" borderId="0" xfId="0" applyNumberFormat="1" applyFont="1" applyAlignment="1" applyProtection="1">
      <alignment horizontal="center" vertical="center"/>
    </xf>
    <xf numFmtId="0" fontId="14" fillId="0" borderId="31" xfId="0" applyFont="1" applyBorder="1" applyProtection="1"/>
    <xf numFmtId="0" fontId="14" fillId="0" borderId="1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2" fontId="14" fillId="0" borderId="16" xfId="0" applyNumberFormat="1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/>
    </xf>
    <xf numFmtId="0" fontId="14" fillId="0" borderId="0" xfId="0" applyFont="1" applyBorder="1" applyProtection="1"/>
    <xf numFmtId="0" fontId="9" fillId="0" borderId="11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right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2" fontId="14" fillId="0" borderId="12" xfId="0" applyNumberFormat="1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2" fontId="14" fillId="0" borderId="11" xfId="0" applyNumberFormat="1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0" fillId="0" borderId="13" xfId="0" applyBorder="1" applyProtection="1"/>
    <xf numFmtId="0" fontId="4" fillId="3" borderId="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14" fillId="0" borderId="16" xfId="0" applyFont="1" applyBorder="1" applyProtection="1"/>
    <xf numFmtId="0" fontId="0" fillId="2" borderId="11" xfId="0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1" fillId="0" borderId="42" xfId="0" applyFont="1" applyBorder="1" applyAlignment="1" applyProtection="1">
      <alignment horizontal="left" vertical="center"/>
      <protection locked="0"/>
    </xf>
    <xf numFmtId="0" fontId="18" fillId="0" borderId="14" xfId="0" applyFont="1" applyBorder="1" applyAlignment="1" applyProtection="1">
      <alignment horizontal="left" vertical="center"/>
    </xf>
    <xf numFmtId="0" fontId="20" fillId="7" borderId="11" xfId="0" applyFont="1" applyFill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</xf>
    <xf numFmtId="3" fontId="15" fillId="0" borderId="25" xfId="0" applyNumberFormat="1" applyFont="1" applyBorder="1" applyAlignment="1" applyProtection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5" fillId="0" borderId="22" xfId="0" applyNumberFormat="1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  <protection locked="0"/>
    </xf>
    <xf numFmtId="0" fontId="12" fillId="5" borderId="22" xfId="0" applyFont="1" applyFill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8" fillId="7" borderId="14" xfId="0" applyFont="1" applyFill="1" applyBorder="1" applyAlignment="1" applyProtection="1">
      <alignment horizontal="center" vertical="center"/>
    </xf>
    <xf numFmtId="3" fontId="23" fillId="7" borderId="13" xfId="0" applyNumberFormat="1" applyFont="1" applyFill="1" applyBorder="1" applyAlignment="1" applyProtection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3" fontId="14" fillId="0" borderId="11" xfId="0" applyNumberFormat="1" applyFont="1" applyBorder="1" applyAlignment="1" applyProtection="1">
      <alignment horizontal="center" vertical="center"/>
    </xf>
    <xf numFmtId="3" fontId="14" fillId="0" borderId="13" xfId="0" applyNumberFormat="1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/>
    <xf numFmtId="0" fontId="22" fillId="0" borderId="15" xfId="0" applyFont="1" applyBorder="1" applyAlignment="1" applyProtection="1"/>
    <xf numFmtId="0" fontId="15" fillId="0" borderId="14" xfId="0" applyFont="1" applyBorder="1" applyAlignment="1" applyProtection="1">
      <alignment horizontal="center"/>
    </xf>
    <xf numFmtId="0" fontId="15" fillId="0" borderId="20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center"/>
    </xf>
    <xf numFmtId="0" fontId="20" fillId="7" borderId="11" xfId="0" applyFont="1" applyFill="1" applyBorder="1" applyAlignment="1" applyProtection="1">
      <alignment horizontal="center" vertical="center" wrapText="1"/>
    </xf>
    <xf numFmtId="0" fontId="25" fillId="3" borderId="20" xfId="0" applyFont="1" applyFill="1" applyBorder="1" applyAlignment="1" applyProtection="1">
      <alignment horizontal="center" vertical="center"/>
    </xf>
    <xf numFmtId="0" fontId="29" fillId="3" borderId="27" xfId="0" applyFont="1" applyFill="1" applyBorder="1" applyAlignment="1" applyProtection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5" fillId="3" borderId="27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0" fillId="0" borderId="12" xfId="0" applyBorder="1"/>
    <xf numFmtId="0" fontId="24" fillId="0" borderId="12" xfId="0" applyFont="1" applyBorder="1" applyAlignment="1">
      <alignment horizontal="center" vertical="center"/>
    </xf>
    <xf numFmtId="0" fontId="26" fillId="0" borderId="17" xfId="0" applyFont="1" applyBorder="1" applyAlignment="1" applyProtection="1">
      <alignment horizontal="left" vertical="center"/>
    </xf>
    <xf numFmtId="0" fontId="26" fillId="0" borderId="27" xfId="0" applyFont="1" applyBorder="1" applyAlignment="1" applyProtection="1">
      <alignment horizontal="left" vertical="center"/>
    </xf>
    <xf numFmtId="0" fontId="26" fillId="0" borderId="18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20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left" vertical="center"/>
    </xf>
    <xf numFmtId="0" fontId="26" fillId="0" borderId="14" xfId="0" applyFont="1" applyBorder="1" applyAlignment="1" applyProtection="1">
      <alignment horizontal="left" vertical="center"/>
    </xf>
    <xf numFmtId="0" fontId="26" fillId="0" borderId="20" xfId="0" applyFont="1" applyBorder="1" applyAlignment="1" applyProtection="1">
      <alignment horizontal="left" vertical="center"/>
    </xf>
    <xf numFmtId="0" fontId="26" fillId="0" borderId="21" xfId="0" applyFont="1" applyBorder="1" applyAlignment="1" applyProtection="1">
      <alignment horizontal="left" vertical="center"/>
    </xf>
    <xf numFmtId="0" fontId="14" fillId="6" borderId="2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42">
    <dxf>
      <font>
        <b/>
      </font>
    </dxf>
    <dxf>
      <font>
        <color theme="9" tint="-0.249977111117893"/>
      </font>
    </dxf>
    <dxf>
      <protection locked="0"/>
    </dxf>
    <dxf>
      <protection locked="1"/>
    </dxf>
    <dxf>
      <font>
        <b/>
      </font>
    </dxf>
    <dxf>
      <fill>
        <patternFill>
          <bgColor theme="5" tint="0.79998168889431442"/>
        </patternFill>
      </fill>
    </dxf>
    <dxf>
      <font>
        <b val="0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</font>
    </dxf>
    <dxf>
      <font>
        <sz val="9"/>
      </font>
    </dxf>
    <dxf>
      <font>
        <name val="Arial"/>
        <scheme val="none"/>
      </font>
    </dxf>
    <dxf>
      <protection locked="0"/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ont>
        <color rgb="FFFF0000"/>
      </font>
    </dxf>
    <dxf>
      <alignment horizontal="center" vertical="center" readingOrder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readingOrder="0"/>
    </dxf>
    <dxf>
      <font>
        <color theme="9" tint="-0.249977111117893"/>
      </font>
    </dxf>
    <dxf>
      <fill>
        <patternFill>
          <bgColor theme="5" tint="0.79998168889431442"/>
        </patternFill>
      </fill>
    </dxf>
    <dxf>
      <protection locked="0"/>
    </dxf>
    <dxf>
      <protection locked="1"/>
    </dxf>
    <dxf>
      <font>
        <b/>
      </font>
    </dxf>
    <dxf>
      <font>
        <b val="0"/>
      </font>
    </dxf>
    <dxf>
      <fill>
        <patternFill>
          <bgColor theme="5" tint="0.59996337778862885"/>
        </patternFill>
      </fill>
    </dxf>
    <dxf>
      <font>
        <b/>
      </font>
    </dxf>
    <dxf>
      <font>
        <sz val="9"/>
      </font>
    </dxf>
    <dxf>
      <font>
        <name val="Arial"/>
        <scheme val="none"/>
      </font>
    </dxf>
    <dxf>
      <protection locked="0"/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fill>
        <patternFill patternType="solid">
          <bgColor theme="5" tint="0.59999389629810485"/>
        </patternFill>
      </fill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color rgb="FFFF0000"/>
      </font>
    </dxf>
    <dxf>
      <alignment horizontal="center" vertical="center" readingOrder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readingOrder="0"/>
    </dxf>
  </dxfs>
  <tableStyles count="0" defaultTableStyle="TableStyleMedium9" defaultPivotStyle="PivotStyleLight16"/>
  <colors>
    <mruColors>
      <color rgb="FFA4C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57150</xdr:colOff>
      <xdr:row>125</xdr:row>
      <xdr:rowOff>85728</xdr:rowOff>
    </xdr:from>
    <xdr:to>
      <xdr:col>35</xdr:col>
      <xdr:colOff>95250</xdr:colOff>
      <xdr:row>131</xdr:row>
      <xdr:rowOff>171450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>
          <a:lum bright="5000"/>
        </a:blip>
        <a:srcRect l="3699" t="41298" r="56226" b="28870"/>
        <a:stretch>
          <a:fillRect/>
        </a:stretch>
      </xdr:blipFill>
      <xdr:spPr bwMode="auto">
        <a:xfrm>
          <a:off x="5905500" y="3990978"/>
          <a:ext cx="2076450" cy="111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116</xdr:row>
      <xdr:rowOff>57150</xdr:rowOff>
    </xdr:from>
    <xdr:to>
      <xdr:col>29</xdr:col>
      <xdr:colOff>809625</xdr:colOff>
      <xdr:row>127</xdr:row>
      <xdr:rowOff>85725</xdr:rowOff>
    </xdr:to>
    <xdr:pic>
      <xdr:nvPicPr>
        <xdr:cNvPr id="12" name="11 Imagen"/>
        <xdr:cNvPicPr/>
      </xdr:nvPicPr>
      <xdr:blipFill>
        <a:blip xmlns:r="http://schemas.openxmlformats.org/officeDocument/2006/relationships" r:embed="rId2"/>
        <a:srcRect l="19619" t="32054" r="13020" b="20090"/>
        <a:stretch>
          <a:fillRect/>
        </a:stretch>
      </xdr:blipFill>
      <xdr:spPr bwMode="auto">
        <a:xfrm>
          <a:off x="847725" y="3352800"/>
          <a:ext cx="36957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35</xdr:col>
      <xdr:colOff>38100</xdr:colOff>
      <xdr:row>125</xdr:row>
      <xdr:rowOff>19051</xdr:rowOff>
    </xdr:from>
    <xdr:to>
      <xdr:col>36</xdr:col>
      <xdr:colOff>850898</xdr:colOff>
      <xdr:row>131</xdr:row>
      <xdr:rowOff>95251</xdr:rowOff>
    </xdr:to>
    <xdr:pic>
      <xdr:nvPicPr>
        <xdr:cNvPr id="14" name="13 Imagen"/>
        <xdr:cNvPicPr/>
      </xdr:nvPicPr>
      <xdr:blipFill>
        <a:blip xmlns:r="http://schemas.openxmlformats.org/officeDocument/2006/relationships" r:embed="rId3"/>
        <a:srcRect l="8289" t="27966" r="54674" b="34463"/>
        <a:stretch>
          <a:fillRect/>
        </a:stretch>
      </xdr:blipFill>
      <xdr:spPr bwMode="auto">
        <a:xfrm>
          <a:off x="7924800" y="3924301"/>
          <a:ext cx="172719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38</xdr:col>
      <xdr:colOff>104776</xdr:colOff>
      <xdr:row>125</xdr:row>
      <xdr:rowOff>76200</xdr:rowOff>
    </xdr:from>
    <xdr:to>
      <xdr:col>39</xdr:col>
      <xdr:colOff>144563</xdr:colOff>
      <xdr:row>131</xdr:row>
      <xdr:rowOff>90175</xdr:rowOff>
    </xdr:to>
    <xdr:pic>
      <xdr:nvPicPr>
        <xdr:cNvPr id="15" name="14 Imagen"/>
        <xdr:cNvPicPr/>
      </xdr:nvPicPr>
      <xdr:blipFill>
        <a:blip xmlns:r="http://schemas.openxmlformats.org/officeDocument/2006/relationships" r:embed="rId3"/>
        <a:srcRect l="73013" t="29763" r="6526" b="34463"/>
        <a:stretch>
          <a:fillRect/>
        </a:stretch>
      </xdr:blipFill>
      <xdr:spPr bwMode="auto">
        <a:xfrm>
          <a:off x="10734676" y="3981450"/>
          <a:ext cx="954187" cy="104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37</xdr:col>
      <xdr:colOff>23812</xdr:colOff>
      <xdr:row>125</xdr:row>
      <xdr:rowOff>76200</xdr:rowOff>
    </xdr:from>
    <xdr:to>
      <xdr:col>38</xdr:col>
      <xdr:colOff>112704</xdr:colOff>
      <xdr:row>131</xdr:row>
      <xdr:rowOff>90175</xdr:rowOff>
    </xdr:to>
    <xdr:pic>
      <xdr:nvPicPr>
        <xdr:cNvPr id="16" name="15 Imagen"/>
        <xdr:cNvPicPr/>
      </xdr:nvPicPr>
      <xdr:blipFill>
        <a:blip xmlns:r="http://schemas.openxmlformats.org/officeDocument/2006/relationships" r:embed="rId3"/>
        <a:srcRect l="49471" t="29763" r="29015" b="34463"/>
        <a:stretch>
          <a:fillRect/>
        </a:stretch>
      </xdr:blipFill>
      <xdr:spPr bwMode="auto">
        <a:xfrm>
          <a:off x="9739312" y="3981450"/>
          <a:ext cx="1003292" cy="104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" refreshedDate="39900.738286805557" createdVersion="3" refreshedVersion="3" minRefreshableVersion="3" recordCount="112">
  <cacheSource type="worksheet">
    <worksheetSource ref="D1:O1048576" sheet="Hoja1"/>
  </cacheSource>
  <cacheFields count="12">
    <cacheField name="VALOR" numFmtId="0">
      <sharedItems containsBlank="1"/>
    </cacheField>
    <cacheField name="fm,k " numFmtId="0">
      <sharedItems containsBlank="1" containsMixedTypes="1" containsNumber="1" containsInteger="1" minValue="14" maxValue="70"/>
    </cacheField>
    <cacheField name="ft,0,k " numFmtId="0">
      <sharedItems containsBlank="1" containsMixedTypes="1" containsNumber="1" minValue="8" maxValue="42"/>
    </cacheField>
    <cacheField name="ft,90,k " numFmtId="0">
      <sharedItems containsBlank="1" containsMixedTypes="1" containsNumber="1" minValue="0.35" maxValue="0.6"/>
    </cacheField>
    <cacheField name="fc,0,k " numFmtId="0">
      <sharedItems containsBlank="1" containsMixedTypes="1" containsNumber="1" minValue="16" maxValue="34"/>
    </cacheField>
    <cacheField name="fc,90,k " numFmtId="0">
      <sharedItems containsBlank="1" containsMixedTypes="1" containsNumber="1" minValue="2" maxValue="13.5"/>
    </cacheField>
    <cacheField name="fv,k " numFmtId="0">
      <sharedItems containsBlank="1" containsMixedTypes="1" containsNumber="1" minValue="1.7" maxValue="6"/>
    </cacheField>
    <cacheField name="E0,medio " numFmtId="0">
      <sharedItems containsBlank="1" containsMixedTypes="1" containsNumber="1" minValue="7" maxValue="20"/>
    </cacheField>
    <cacheField name="E0,k " numFmtId="0">
      <sharedItems containsBlank="1" containsMixedTypes="1" containsNumber="1" minValue="4.7" maxValue="16.8"/>
    </cacheField>
    <cacheField name="E90,medio " numFmtId="0">
      <sharedItems containsBlank="1" containsMixedTypes="1" containsNumber="1" minValue="0.23" maxValue="1.33"/>
    </cacheField>
    <cacheField name="Gmedio " numFmtId="0">
      <sharedItems containsBlank="1" containsMixedTypes="1" containsNumber="1" minValue="0.44" maxValue="1.25"/>
    </cacheField>
    <cacheField name="ρk " numFmtId="0">
      <sharedItems containsBlank="1" containsMixedTypes="1" containsNumber="1" containsInteger="1" minValue="290" maxValue="900" count="23">
        <n v="290"/>
        <n v="310"/>
        <n v="320"/>
        <n v="330"/>
        <n v="340"/>
        <n v="350"/>
        <n v="370"/>
        <n v="380"/>
        <n v="400"/>
        <n v="420"/>
        <n v="440"/>
        <n v="460"/>
        <n v="530"/>
        <n v="560"/>
        <n v="590"/>
        <n v="650"/>
        <n v="700"/>
        <n v="900"/>
        <n v="410"/>
        <n v="430"/>
        <n v="450"/>
        <m/>
        <s v=" ρk  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" refreshedDate="39902.628099421294" createdVersion="3" refreshedVersion="3" minRefreshableVersion="3" recordCount="26">
  <cacheSource type="worksheet">
    <worksheetSource ref="D2:P28" sheet="Hoja1"/>
  </cacheSource>
  <cacheFields count="13">
    <cacheField name="VALOR" numFmtId="0">
      <sharedItems count="26">
        <s v="C14 "/>
        <s v="C16 "/>
        <s v="C18 "/>
        <s v="C20 "/>
        <s v="C22 "/>
        <s v="C24 "/>
        <s v="C27 "/>
        <s v="C30 "/>
        <s v="C35 "/>
        <s v="C40 "/>
        <s v="C45 "/>
        <s v="C50 "/>
        <s v="D30 "/>
        <s v="D35 "/>
        <s v="D40 "/>
        <s v="D50 "/>
        <s v="D60 "/>
        <s v="D70 "/>
        <s v="GL24h"/>
        <s v="GL28h "/>
        <s v="GL32h"/>
        <s v="GL36h "/>
        <s v="GL24c"/>
        <s v="GL28c"/>
        <s v="GL32c"/>
        <s v="GL36c"/>
      </sharedItems>
    </cacheField>
    <cacheField name="fm,k " numFmtId="0">
      <sharedItems containsSemiMixedTypes="0" containsString="0" containsNumber="1" containsInteger="1" minValue="14" maxValue="70"/>
    </cacheField>
    <cacheField name="ft,0,k " numFmtId="0">
      <sharedItems containsSemiMixedTypes="0" containsString="0" containsNumber="1" minValue="8" maxValue="42"/>
    </cacheField>
    <cacheField name="ft,90,k " numFmtId="0">
      <sharedItems containsSemiMixedTypes="0" containsString="0" containsNumber="1" minValue="0.35" maxValue="0.6"/>
    </cacheField>
    <cacheField name="fc,0,k " numFmtId="0">
      <sharedItems containsSemiMixedTypes="0" containsString="0" containsNumber="1" minValue="16" maxValue="34"/>
    </cacheField>
    <cacheField name="fc,90,k " numFmtId="0">
      <sharedItems containsSemiMixedTypes="0" containsString="0" containsNumber="1" minValue="2" maxValue="13.5"/>
    </cacheField>
    <cacheField name="fv,k " numFmtId="0">
      <sharedItems containsSemiMixedTypes="0" containsString="0" containsNumber="1" minValue="1.7" maxValue="6"/>
    </cacheField>
    <cacheField name="E0,medio " numFmtId="0">
      <sharedItems containsSemiMixedTypes="0" containsString="0" containsNumber="1" minValue="7" maxValue="20"/>
    </cacheField>
    <cacheField name="E0,k " numFmtId="0">
      <sharedItems containsSemiMixedTypes="0" containsString="0" containsNumber="1" minValue="4.7" maxValue="16.8"/>
    </cacheField>
    <cacheField name="E90,medio " numFmtId="0">
      <sharedItems containsSemiMixedTypes="0" containsString="0" containsNumber="1" minValue="0.23" maxValue="1.33"/>
    </cacheField>
    <cacheField name="Gmedio " numFmtId="0">
      <sharedItems containsSemiMixedTypes="0" containsString="0" containsNumber="1" minValue="0.44" maxValue="1.25"/>
    </cacheField>
    <cacheField name="ρk " numFmtId="0">
      <sharedItems containsSemiMixedTypes="0" containsString="0" containsNumber="1" containsInteger="1" minValue="290" maxValue="900"/>
    </cacheField>
    <cacheField name="M" numFmtId="0">
      <sharedItems containsSemiMixedTypes="0" containsString="0" containsNumber="1" containsInteger="1" minValue="1" maxValue="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s v="C14 "/>
    <n v="14"/>
    <n v="8"/>
    <n v="0.4"/>
    <n v="16"/>
    <n v="2"/>
    <n v="1.7"/>
    <n v="7"/>
    <n v="4.7"/>
    <n v="0.23"/>
    <n v="0.44"/>
    <x v="0"/>
  </r>
  <r>
    <s v="C16 "/>
    <n v="16"/>
    <n v="10"/>
    <n v="0.5"/>
    <n v="17"/>
    <n v="2.2000000000000002"/>
    <n v="1.8"/>
    <n v="8"/>
    <n v="5.4"/>
    <n v="0.27"/>
    <n v="0.5"/>
    <x v="1"/>
  </r>
  <r>
    <s v="C18 "/>
    <n v="18"/>
    <n v="11"/>
    <n v="0.5"/>
    <n v="18"/>
    <n v="2.2000000000000002"/>
    <n v="2"/>
    <n v="9"/>
    <n v="6"/>
    <n v="0.3"/>
    <n v="0.56000000000000005"/>
    <x v="2"/>
  </r>
  <r>
    <s v="C20 "/>
    <n v="20"/>
    <n v="12"/>
    <n v="0.5"/>
    <n v="19"/>
    <n v="2.2999999999999998"/>
    <n v="2.2000000000000002"/>
    <n v="9.5"/>
    <n v="6.4"/>
    <n v="0.32"/>
    <n v="0.59"/>
    <x v="3"/>
  </r>
  <r>
    <s v="C22 "/>
    <n v="22"/>
    <n v="13"/>
    <n v="0.5"/>
    <n v="20"/>
    <n v="2.4"/>
    <n v="2.4"/>
    <n v="10"/>
    <n v="6.7"/>
    <n v="0.33"/>
    <n v="0.63"/>
    <x v="4"/>
  </r>
  <r>
    <s v="C24 "/>
    <n v="24"/>
    <n v="14"/>
    <n v="0.5"/>
    <n v="21"/>
    <n v="2.5"/>
    <n v="2.5"/>
    <n v="11"/>
    <n v="7.4"/>
    <n v="0.37"/>
    <n v="0.69"/>
    <x v="5"/>
  </r>
  <r>
    <s v="C27 "/>
    <n v="27"/>
    <n v="16"/>
    <n v="0.6"/>
    <n v="22"/>
    <n v="2.6"/>
    <n v="2.8"/>
    <n v="12"/>
    <n v="8"/>
    <n v="0.4"/>
    <n v="0.75"/>
    <x v="6"/>
  </r>
  <r>
    <s v="C30 "/>
    <n v="30"/>
    <n v="18"/>
    <n v="0.6"/>
    <n v="23"/>
    <n v="2.7"/>
    <n v="3"/>
    <n v="12"/>
    <n v="8"/>
    <n v="0.4"/>
    <n v="0.75"/>
    <x v="7"/>
  </r>
  <r>
    <s v="C35 "/>
    <n v="35"/>
    <n v="21"/>
    <n v="0.6"/>
    <n v="25"/>
    <n v="2.8"/>
    <n v="3.4"/>
    <n v="13"/>
    <n v="8.6999999999999993"/>
    <n v="0.43"/>
    <n v="0.81"/>
    <x v="8"/>
  </r>
  <r>
    <s v="C40 "/>
    <n v="40"/>
    <n v="24"/>
    <n v="0.6"/>
    <n v="26"/>
    <n v="2.9"/>
    <n v="3.8"/>
    <n v="14"/>
    <n v="9.4"/>
    <n v="0.47"/>
    <n v="0.88"/>
    <x v="9"/>
  </r>
  <r>
    <s v="C45 "/>
    <n v="45"/>
    <n v="27"/>
    <n v="0.6"/>
    <n v="27"/>
    <n v="3.1"/>
    <n v="3.8"/>
    <n v="15"/>
    <n v="10"/>
    <n v="0.5"/>
    <n v="0.94"/>
    <x v="10"/>
  </r>
  <r>
    <s v="C50 "/>
    <n v="50"/>
    <n v="30"/>
    <n v="0.6"/>
    <n v="29"/>
    <n v="3.2"/>
    <n v="3.8"/>
    <n v="16"/>
    <n v="10.7"/>
    <n v="0.53"/>
    <n v="1"/>
    <x v="11"/>
  </r>
  <r>
    <s v="D30 "/>
    <n v="30"/>
    <n v="18"/>
    <n v="0.6"/>
    <n v="23"/>
    <n v="8"/>
    <n v="3"/>
    <n v="10"/>
    <n v="8"/>
    <n v="0.64"/>
    <n v="0.6"/>
    <x v="12"/>
  </r>
  <r>
    <s v="D35 "/>
    <n v="35"/>
    <n v="21"/>
    <n v="0.6"/>
    <n v="25"/>
    <n v="8.4"/>
    <n v="3.4"/>
    <n v="10"/>
    <n v="8.6999999999999993"/>
    <n v="0.69"/>
    <n v="0.65"/>
    <x v="13"/>
  </r>
  <r>
    <s v="D40 "/>
    <n v="40"/>
    <n v="24"/>
    <n v="0.6"/>
    <n v="26"/>
    <n v="8.8000000000000007"/>
    <n v="3.8"/>
    <n v="11"/>
    <n v="9.4"/>
    <n v="0.75"/>
    <n v="0.7"/>
    <x v="14"/>
  </r>
  <r>
    <s v="D50 "/>
    <n v="50"/>
    <n v="30"/>
    <n v="0.6"/>
    <n v="29"/>
    <n v="9.6999999999999993"/>
    <n v="4.5999999999999996"/>
    <n v="14"/>
    <n v="11.8"/>
    <n v="0.93"/>
    <n v="0.88"/>
    <x v="15"/>
  </r>
  <r>
    <s v="D60 "/>
    <n v="60"/>
    <n v="36"/>
    <n v="0.6"/>
    <n v="32"/>
    <n v="10.5"/>
    <n v="5.3"/>
    <n v="17"/>
    <n v="14.3"/>
    <n v="1.1299999999999999"/>
    <n v="1.06"/>
    <x v="16"/>
  </r>
  <r>
    <s v="D70 "/>
    <n v="70"/>
    <n v="42"/>
    <n v="0.6"/>
    <n v="34"/>
    <n v="13.5"/>
    <n v="6"/>
    <n v="20"/>
    <n v="16.8"/>
    <n v="1.33"/>
    <n v="1.25"/>
    <x v="17"/>
  </r>
  <r>
    <s v="GL24h"/>
    <n v="24"/>
    <n v="16.5"/>
    <n v="0.4"/>
    <n v="24"/>
    <n v="2.7"/>
    <n v="2.7"/>
    <n v="11.6"/>
    <n v="9.4"/>
    <n v="0.39"/>
    <n v="0.72"/>
    <x v="7"/>
  </r>
  <r>
    <s v="GL28h "/>
    <n v="28"/>
    <n v="19.5"/>
    <n v="0.45"/>
    <n v="26.5"/>
    <n v="3"/>
    <n v="3.2"/>
    <n v="12.6"/>
    <n v="10.199999999999999"/>
    <n v="0.42"/>
    <n v="0.78"/>
    <x v="18"/>
  </r>
  <r>
    <s v="GL32h"/>
    <n v="32"/>
    <n v="22.5"/>
    <n v="0.5"/>
    <n v="29"/>
    <n v="3.3"/>
    <n v="3.8"/>
    <n v="13.7"/>
    <n v="11.1"/>
    <n v="0.46"/>
    <n v="0.85"/>
    <x v="19"/>
  </r>
  <r>
    <s v="GL36h "/>
    <n v="36"/>
    <n v="26"/>
    <n v="0.6"/>
    <n v="31"/>
    <n v="3.6"/>
    <n v="4.3"/>
    <n v="14.7"/>
    <n v="11.9"/>
    <n v="0.49"/>
    <n v="0.91"/>
    <x v="20"/>
  </r>
  <r>
    <s v="GL24c"/>
    <n v="24"/>
    <n v="14"/>
    <n v="0.35"/>
    <n v="21"/>
    <n v="2.4"/>
    <n v="2.2000000000000002"/>
    <n v="11.6"/>
    <n v="9.4"/>
    <n v="0.32"/>
    <n v="0.59"/>
    <x v="5"/>
  </r>
  <r>
    <s v="GL28c"/>
    <n v="28"/>
    <n v="16.5"/>
    <n v="0.4"/>
    <n v="24"/>
    <n v="2.7"/>
    <n v="2.7"/>
    <n v="12.6"/>
    <n v="10.199999999999999"/>
    <n v="0.39"/>
    <n v="0.72"/>
    <x v="7"/>
  </r>
  <r>
    <s v="GL32c"/>
    <n v="32"/>
    <n v="19.5"/>
    <n v="0.45"/>
    <n v="26.5"/>
    <n v="3"/>
    <n v="3.2"/>
    <n v="13.7"/>
    <n v="11.1"/>
    <n v="0.42"/>
    <n v="0.78"/>
    <x v="18"/>
  </r>
  <r>
    <s v="GL36c"/>
    <n v="36"/>
    <n v="22.5"/>
    <n v="0.5"/>
    <n v="29"/>
    <n v="3.3"/>
    <n v="3.8"/>
    <n v="14.7"/>
    <n v="11.9"/>
    <n v="0.46"/>
    <n v="0.85"/>
    <x v="19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s v=" "/>
    <m/>
    <m/>
    <m/>
    <m/>
    <m/>
    <m/>
    <m/>
    <m/>
    <m/>
    <x v="21"/>
  </r>
  <r>
    <s v="clase resistente"/>
    <s v=" fm,k "/>
    <s v=" ft,0,k "/>
    <s v=" ft,90,k "/>
    <s v=" fc,0,k "/>
    <s v=" fc,90,k "/>
    <s v="fv,k  "/>
    <s v="E0,medio  "/>
    <s v="E0,k  "/>
    <s v="E90,medio  "/>
    <s v=" Gmedio  "/>
    <x v="22"/>
  </r>
  <r>
    <s v="C18 "/>
    <n v="18"/>
    <n v="11"/>
    <n v="0.5"/>
    <n v="18"/>
    <n v="2.2000000000000002"/>
    <n v="2"/>
    <n v="9"/>
    <n v="6"/>
    <n v="0.3"/>
    <n v="0.56000000000000005"/>
    <x v="2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  <r>
    <m/>
    <m/>
    <m/>
    <m/>
    <m/>
    <m/>
    <m/>
    <m/>
    <m/>
    <m/>
    <m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">
  <r>
    <x v="0"/>
    <n v="14"/>
    <n v="8"/>
    <n v="0.4"/>
    <n v="16"/>
    <n v="2"/>
    <n v="1.7"/>
    <n v="7"/>
    <n v="4.7"/>
    <n v="0.23"/>
    <n v="0.44"/>
    <n v="290"/>
    <n v="1"/>
  </r>
  <r>
    <x v="1"/>
    <n v="16"/>
    <n v="10"/>
    <n v="0.5"/>
    <n v="17"/>
    <n v="2.2000000000000002"/>
    <n v="1.8"/>
    <n v="8"/>
    <n v="5.4"/>
    <n v="0.27"/>
    <n v="0.5"/>
    <n v="310"/>
    <n v="1"/>
  </r>
  <r>
    <x v="2"/>
    <n v="18"/>
    <n v="11"/>
    <n v="0.5"/>
    <n v="18"/>
    <n v="2.2000000000000002"/>
    <n v="2"/>
    <n v="9"/>
    <n v="6"/>
    <n v="0.3"/>
    <n v="0.56000000000000005"/>
    <n v="320"/>
    <n v="1"/>
  </r>
  <r>
    <x v="3"/>
    <n v="20"/>
    <n v="12"/>
    <n v="0.5"/>
    <n v="19"/>
    <n v="2.2999999999999998"/>
    <n v="2.2000000000000002"/>
    <n v="9.5"/>
    <n v="6.4"/>
    <n v="0.32"/>
    <n v="0.59"/>
    <n v="330"/>
    <n v="1"/>
  </r>
  <r>
    <x v="4"/>
    <n v="22"/>
    <n v="13"/>
    <n v="0.5"/>
    <n v="20"/>
    <n v="2.4"/>
    <n v="2.4"/>
    <n v="10"/>
    <n v="6.7"/>
    <n v="0.33"/>
    <n v="0.63"/>
    <n v="340"/>
    <n v="1"/>
  </r>
  <r>
    <x v="5"/>
    <n v="24"/>
    <n v="14"/>
    <n v="0.5"/>
    <n v="21"/>
    <n v="2.5"/>
    <n v="2.5"/>
    <n v="11"/>
    <n v="7.4"/>
    <n v="0.37"/>
    <n v="0.69"/>
    <n v="350"/>
    <n v="1"/>
  </r>
  <r>
    <x v="6"/>
    <n v="27"/>
    <n v="16"/>
    <n v="0.6"/>
    <n v="22"/>
    <n v="2.6"/>
    <n v="2.8"/>
    <n v="12"/>
    <n v="8"/>
    <n v="0.4"/>
    <n v="0.75"/>
    <n v="370"/>
    <n v="1"/>
  </r>
  <r>
    <x v="7"/>
    <n v="30"/>
    <n v="18"/>
    <n v="0.6"/>
    <n v="23"/>
    <n v="2.7"/>
    <n v="3"/>
    <n v="12"/>
    <n v="8"/>
    <n v="0.4"/>
    <n v="0.75"/>
    <n v="380"/>
    <n v="1"/>
  </r>
  <r>
    <x v="8"/>
    <n v="35"/>
    <n v="21"/>
    <n v="0.6"/>
    <n v="25"/>
    <n v="2.8"/>
    <n v="3.4"/>
    <n v="13"/>
    <n v="8.6999999999999993"/>
    <n v="0.43"/>
    <n v="0.81"/>
    <n v="400"/>
    <n v="1"/>
  </r>
  <r>
    <x v="9"/>
    <n v="40"/>
    <n v="24"/>
    <n v="0.6"/>
    <n v="26"/>
    <n v="2.9"/>
    <n v="3.8"/>
    <n v="14"/>
    <n v="9.4"/>
    <n v="0.47"/>
    <n v="0.88"/>
    <n v="420"/>
    <n v="1"/>
  </r>
  <r>
    <x v="10"/>
    <n v="45"/>
    <n v="27"/>
    <n v="0.6"/>
    <n v="27"/>
    <n v="3.1"/>
    <n v="3.8"/>
    <n v="15"/>
    <n v="10"/>
    <n v="0.5"/>
    <n v="0.94"/>
    <n v="440"/>
    <n v="1"/>
  </r>
  <r>
    <x v="11"/>
    <n v="50"/>
    <n v="30"/>
    <n v="0.6"/>
    <n v="29"/>
    <n v="3.2"/>
    <n v="3.8"/>
    <n v="16"/>
    <n v="10.7"/>
    <n v="0.53"/>
    <n v="1"/>
    <n v="460"/>
    <n v="1"/>
  </r>
  <r>
    <x v="12"/>
    <n v="30"/>
    <n v="18"/>
    <n v="0.6"/>
    <n v="23"/>
    <n v="8"/>
    <n v="3"/>
    <n v="10"/>
    <n v="8"/>
    <n v="0.64"/>
    <n v="0.6"/>
    <n v="530"/>
    <n v="2"/>
  </r>
  <r>
    <x v="13"/>
    <n v="35"/>
    <n v="21"/>
    <n v="0.6"/>
    <n v="25"/>
    <n v="8.4"/>
    <n v="3.4"/>
    <n v="10"/>
    <n v="8.6999999999999993"/>
    <n v="0.69"/>
    <n v="0.65"/>
    <n v="560"/>
    <n v="2"/>
  </r>
  <r>
    <x v="14"/>
    <n v="40"/>
    <n v="24"/>
    <n v="0.6"/>
    <n v="26"/>
    <n v="8.8000000000000007"/>
    <n v="3.8"/>
    <n v="11"/>
    <n v="9.4"/>
    <n v="0.75"/>
    <n v="0.7"/>
    <n v="590"/>
    <n v="2"/>
  </r>
  <r>
    <x v="15"/>
    <n v="50"/>
    <n v="30"/>
    <n v="0.6"/>
    <n v="29"/>
    <n v="9.6999999999999993"/>
    <n v="4.5999999999999996"/>
    <n v="14"/>
    <n v="11.8"/>
    <n v="0.93"/>
    <n v="0.88"/>
    <n v="650"/>
    <n v="2"/>
  </r>
  <r>
    <x v="16"/>
    <n v="60"/>
    <n v="36"/>
    <n v="0.6"/>
    <n v="32"/>
    <n v="10.5"/>
    <n v="5.3"/>
    <n v="17"/>
    <n v="14.3"/>
    <n v="1.1299999999999999"/>
    <n v="1.06"/>
    <n v="700"/>
    <n v="2"/>
  </r>
  <r>
    <x v="17"/>
    <n v="70"/>
    <n v="42"/>
    <n v="0.6"/>
    <n v="34"/>
    <n v="13.5"/>
    <n v="6"/>
    <n v="20"/>
    <n v="16.8"/>
    <n v="1.33"/>
    <n v="1.25"/>
    <n v="900"/>
    <n v="2"/>
  </r>
  <r>
    <x v="18"/>
    <n v="24"/>
    <n v="16.5"/>
    <n v="0.4"/>
    <n v="24"/>
    <n v="2.7"/>
    <n v="2.7"/>
    <n v="11.6"/>
    <n v="9.4"/>
    <n v="0.39"/>
    <n v="0.72"/>
    <n v="380"/>
    <n v="1"/>
  </r>
  <r>
    <x v="19"/>
    <n v="28"/>
    <n v="19.5"/>
    <n v="0.45"/>
    <n v="26.5"/>
    <n v="3"/>
    <n v="3.2"/>
    <n v="12.6"/>
    <n v="10.199999999999999"/>
    <n v="0.42"/>
    <n v="0.78"/>
    <n v="410"/>
    <n v="1"/>
  </r>
  <r>
    <x v="20"/>
    <n v="32"/>
    <n v="22.5"/>
    <n v="0.5"/>
    <n v="29"/>
    <n v="3.3"/>
    <n v="3.8"/>
    <n v="13.7"/>
    <n v="11.1"/>
    <n v="0.46"/>
    <n v="0.85"/>
    <n v="430"/>
    <n v="1"/>
  </r>
  <r>
    <x v="21"/>
    <n v="36"/>
    <n v="26"/>
    <n v="0.6"/>
    <n v="31"/>
    <n v="3.6"/>
    <n v="4.3"/>
    <n v="14.7"/>
    <n v="11.9"/>
    <n v="0.49"/>
    <n v="0.91"/>
    <n v="450"/>
    <n v="1"/>
  </r>
  <r>
    <x v="22"/>
    <n v="24"/>
    <n v="14"/>
    <n v="0.35"/>
    <n v="21"/>
    <n v="2.4"/>
    <n v="2.2000000000000002"/>
    <n v="11.6"/>
    <n v="9.4"/>
    <n v="0.32"/>
    <n v="0.59"/>
    <n v="350"/>
    <n v="1"/>
  </r>
  <r>
    <x v="23"/>
    <n v="28"/>
    <n v="16.5"/>
    <n v="0.4"/>
    <n v="24"/>
    <n v="2.7"/>
    <n v="2.7"/>
    <n v="12.6"/>
    <n v="10.199999999999999"/>
    <n v="0.39"/>
    <n v="0.72"/>
    <n v="380"/>
    <n v="1"/>
  </r>
  <r>
    <x v="24"/>
    <n v="32"/>
    <n v="19.5"/>
    <n v="0.45"/>
    <n v="26.5"/>
    <n v="3"/>
    <n v="3.2"/>
    <n v="13.7"/>
    <n v="11.1"/>
    <n v="0.42"/>
    <n v="0.78"/>
    <n v="410"/>
    <n v="1"/>
  </r>
  <r>
    <x v="25"/>
    <n v="36"/>
    <n v="22.5"/>
    <n v="0.5"/>
    <n v="29"/>
    <n v="3.3"/>
    <n v="3.8"/>
    <n v="14.7"/>
    <n v="11.9"/>
    <n v="0.46"/>
    <n v="0.85"/>
    <n v="43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 " updatedVersion="3" minRefreshableVersion="3" showCalcMbrs="0" useAutoFormatting="1" rowGrandTotals="0" itemPrintTitles="1" createdVersion="3" indent="0" outline="1" outlineData="1" multipleFieldFilters="0" rowHeaderCaption="M 2">
  <location ref="D106:P108" firstHeaderRow="1" firstDataRow="2" firstDataCol="1"/>
  <pivotFields count="13">
    <pivotField axis="axisRow" showAll="0">
      <items count="2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22"/>
        <item h="1" x="18"/>
        <item h="1" x="23"/>
        <item h="1" x="19"/>
        <item h="1" x="24"/>
        <item h="1" x="20"/>
        <item h="1" x="25"/>
        <item h="1" x="2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1">
    <i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fm,k " fld="1" baseField="0" baseItem="0"/>
    <dataField name=" ft,0,k " fld="2" baseField="0" baseItem="0"/>
    <dataField name=" ft,90,k " fld="3" baseField="0" baseItem="0"/>
    <dataField name=" fc,0,k " fld="4" baseField="0" baseItem="0"/>
    <dataField name=" fc,90,k " fld="5" baseField="0" baseItem="0"/>
    <dataField name="fv,k  " fld="6" baseField="0" baseItem="0"/>
    <dataField name="E0,medio  " fld="7" baseField="0" baseItem="0"/>
    <dataField name="E0,k  " fld="8" baseField="0" baseItem="0"/>
    <dataField name="E90,medio  " fld="9" baseField="0" baseItem="0"/>
    <dataField name=" Gmedio  " fld="10" baseField="0" baseItem="0"/>
    <dataField name=" ρk  " fld="11" baseField="0" baseItem="0"/>
    <dataField name="Suma de M" fld="12" baseField="0" baseItem="0"/>
  </dataFields>
  <formats count="20"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field="0" type="button" dataOnly="0" labelOnly="1" outline="0" axis="axisRow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type="all" dataOnly="0" outline="0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 " updatedVersion="3" minRefreshableVersion="3" showCalcMbrs="0" useAutoFormatting="1" rowGrandTotals="0" itemPrintTitles="1" createdVersion="3" indent="0" outline="1" outlineData="1" multipleFieldFilters="0" rowHeaderCaption="M 1">
  <location ref="D102:P104" firstHeaderRow="1" firstDataRow="2" firstDataCol="1"/>
  <pivotFields count="13">
    <pivotField axis="axisRow" showAll="0">
      <items count="2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22"/>
        <item h="1" x="18"/>
        <item h="1" x="23"/>
        <item h="1" x="19"/>
        <item h="1" x="24"/>
        <item h="1" x="20"/>
        <item h="1" x="25"/>
        <item h="1" x="2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1">
    <i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fm,k " fld="1" baseField="0" baseItem="0"/>
    <dataField name=" ft,0,k " fld="2" baseField="0" baseItem="0"/>
    <dataField name=" ft,90,k " fld="3" baseField="0" baseItem="0"/>
    <dataField name=" fc,0,k " fld="4" baseField="0" baseItem="0"/>
    <dataField name=" fc,90,k " fld="5" baseField="0" baseItem="0"/>
    <dataField name="fv,k  " fld="6" baseField="0" baseItem="0"/>
    <dataField name="E0,medio  " fld="7" baseField="0" baseItem="0"/>
    <dataField name="E0,k  " fld="8" baseField="0" baseItem="0"/>
    <dataField name="E90,medio  " fld="9" baseField="0" baseItem="0"/>
    <dataField name=" Gmedio  " fld="10" baseField="0" baseItem="0"/>
    <dataField name=" ρk  " fld="11" baseField="0" baseItem="0"/>
    <dataField name="Suma de M" fld="12" baseField="0" baseItem="0"/>
  </dataFields>
  <formats count="22">
    <format dxfId="41">
      <pivotArea type="all" dataOnly="0" outline="0" fieldPosition="0"/>
    </format>
    <format dxfId="40">
      <pivotArea type="all" dataOnly="0" outline="0" fieldPosition="0"/>
    </format>
    <format dxfId="39">
      <pivotArea type="all" dataOnly="0" outline="0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field="0" type="button" dataOnly="0" labelOnly="1" outline="0" axis="axisRow" fieldPosition="0"/>
    </format>
    <format dxfId="36">
      <pivotArea field="0" type="button" dataOnly="0" labelOnly="1" outline="0" axis="axisRow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1">
      <pivotArea dataOnly="0" labelOnly="1" fieldPosition="0">
        <references count="1">
          <reference field="0" count="0"/>
        </references>
      </pivotArea>
    </format>
    <format dxfId="30">
      <pivotArea type="all" dataOnly="0" outline="0" fieldPosition="0"/>
    </format>
    <format dxfId="29">
      <pivotArea type="all" dataOnly="0" outline="0" fieldPosition="0"/>
    </format>
    <format dxfId="28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6">
      <pivotArea type="all" dataOnly="0" outline="0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type="all" dataOnly="0" outline="0" fieldPosition="0"/>
    </format>
    <format dxfId="23">
      <pivotArea dataOnly="0" labelOnly="1" fieldPosition="0">
        <references count="1">
          <reference field="0" count="0"/>
        </references>
      </pivotArea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0" count="0"/>
        </references>
      </pivotArea>
    </format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1:L26" firstHeaderRow="1" firstDataRow="2" firstDataCol="1"/>
  <pivotFields count="12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18"/>
        <item x="9"/>
        <item x="19"/>
        <item x="10"/>
        <item x="20"/>
        <item x="11"/>
        <item x="12"/>
        <item x="13"/>
        <item x="14"/>
        <item x="15"/>
        <item x="16"/>
        <item x="17"/>
        <item x="21"/>
        <item x="22"/>
        <item t="default"/>
      </items>
    </pivotField>
  </pivotFields>
  <rowFields count="1">
    <field x="11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Cuenta de E90,medio " fld="9" subtotal="count" baseField="0" baseItem="0"/>
    <dataField name="Cuenta de Gmedio " fld="10" subtotal="count" baseField="0" baseItem="0"/>
    <dataField name="Cuenta de E0,medio " fld="7" subtotal="count" baseField="0" baseItem="0"/>
    <dataField name="Cuenta de E0,k " fld="8" subtotal="count" baseField="0" baseItem="0"/>
    <dataField name="Cuenta de fv,k " fld="6" subtotal="count" baseField="0" baseItem="0"/>
    <dataField name="Cuenta de VALOR" fld="0" subtotal="count" baseField="0" baseItem="0"/>
    <dataField name="Cuenta de fc,90,k " fld="5" subtotal="count" baseField="0" baseItem="0"/>
    <dataField name="Cuenta de fc,0,k " fld="4" subtotal="count" baseField="0" baseItem="0"/>
    <dataField name="Cuenta de ft,90,k " fld="3" subtotal="count" baseField="0" baseItem="0"/>
    <dataField name="Cuenta de ft,0,k " fld="2" subtotal="count" baseField="0" baseItem="0"/>
    <dataField name="Cuenta de fm,k 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BQ538"/>
  <sheetViews>
    <sheetView tabSelected="1" zoomScale="75" zoomScaleNormal="75" workbookViewId="0">
      <selection activeCell="AC112" sqref="AC112"/>
    </sheetView>
  </sheetViews>
  <sheetFormatPr baseColWidth="10" defaultRowHeight="15"/>
  <cols>
    <col min="1" max="1" width="2.7109375" style="4" customWidth="1"/>
    <col min="2" max="2" width="3" style="5" customWidth="1"/>
    <col min="3" max="3" width="2.42578125" style="6" customWidth="1"/>
    <col min="4" max="4" width="11.7109375" style="6" customWidth="1"/>
    <col min="5" max="5" width="5.7109375" style="6" hidden="1" customWidth="1"/>
    <col min="6" max="6" width="5.85546875" style="6" hidden="1" customWidth="1"/>
    <col min="7" max="7" width="6.85546875" style="6" hidden="1" customWidth="1"/>
    <col min="8" max="8" width="6.28515625" style="6" hidden="1" customWidth="1"/>
    <col min="9" max="9" width="7.28515625" style="6" hidden="1" customWidth="1"/>
    <col min="10" max="10" width="4.7109375" style="6" hidden="1" customWidth="1"/>
    <col min="11" max="11" width="9.28515625" style="6" hidden="1" customWidth="1"/>
    <col min="12" max="12" width="5.28515625" style="6" hidden="1" customWidth="1"/>
    <col min="13" max="13" width="10.28515625" style="6" hidden="1" customWidth="1"/>
    <col min="14" max="14" width="8.42578125" style="6" hidden="1" customWidth="1"/>
    <col min="15" max="15" width="4.28515625" style="6" hidden="1" customWidth="1"/>
    <col min="16" max="16" width="10" style="6" hidden="1" customWidth="1"/>
    <col min="17" max="17" width="6.42578125" style="6" hidden="1" customWidth="1"/>
    <col min="18" max="18" width="7.5703125" style="6" hidden="1" customWidth="1"/>
    <col min="19" max="19" width="5.140625" style="6" hidden="1" customWidth="1"/>
    <col min="20" max="20" width="10.140625" style="6" hidden="1" customWidth="1"/>
    <col min="21" max="21" width="5.42578125" style="6" hidden="1" customWidth="1"/>
    <col min="22" max="22" width="11.140625" style="6" hidden="1" customWidth="1"/>
    <col min="23" max="23" width="9.42578125" style="6" hidden="1" customWidth="1"/>
    <col min="24" max="24" width="4.42578125" style="6" hidden="1" customWidth="1"/>
    <col min="25" max="25" width="20.7109375" style="6" hidden="1" customWidth="1"/>
    <col min="26" max="26" width="5.28515625" style="6" hidden="1" customWidth="1"/>
    <col min="27" max="27" width="10.5703125" style="6" customWidth="1"/>
    <col min="28" max="28" width="12.28515625" style="6" customWidth="1"/>
    <col min="29" max="29" width="13.28515625" style="9" customWidth="1"/>
    <col min="30" max="30" width="13.85546875" style="6" customWidth="1"/>
    <col min="31" max="31" width="3.140625" style="6" customWidth="1"/>
    <col min="32" max="32" width="10.28515625" style="6" customWidth="1"/>
    <col min="33" max="33" width="3.140625" style="6" customWidth="1"/>
    <col min="34" max="35" width="13.7109375" style="6" customWidth="1"/>
    <col min="36" max="38" width="13.7109375" style="10" customWidth="1"/>
    <col min="39" max="40" width="13.7109375" style="4" customWidth="1"/>
    <col min="41" max="42" width="2.85546875" style="4" customWidth="1"/>
    <col min="43" max="57" width="20.7109375" style="4" bestFit="1" customWidth="1"/>
    <col min="58" max="136" width="20.7109375" style="5" bestFit="1" customWidth="1"/>
    <col min="137" max="148" width="17.5703125" style="5" bestFit="1" customWidth="1"/>
    <col min="149" max="16384" width="11.42578125" style="5"/>
  </cols>
  <sheetData>
    <row r="1" spans="2:42" ht="19.5" customHeight="1">
      <c r="B1" s="124" t="s">
        <v>117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6"/>
    </row>
    <row r="2" spans="2:42" ht="15.75" hidden="1" thickBot="1">
      <c r="D2" s="7" t="s">
        <v>26</v>
      </c>
      <c r="E2" s="8" t="s">
        <v>18</v>
      </c>
      <c r="F2" s="8" t="s">
        <v>19</v>
      </c>
      <c r="G2" s="8" t="s">
        <v>20</v>
      </c>
      <c r="H2" s="8" t="s">
        <v>16</v>
      </c>
      <c r="I2" s="8" t="s">
        <v>17</v>
      </c>
      <c r="J2" s="8" t="s">
        <v>21</v>
      </c>
      <c r="K2" s="8" t="s">
        <v>14</v>
      </c>
      <c r="L2" s="8" t="s">
        <v>13</v>
      </c>
      <c r="M2" s="8" t="s">
        <v>15</v>
      </c>
      <c r="N2" s="8" t="s">
        <v>22</v>
      </c>
      <c r="O2" s="8" t="s">
        <v>23</v>
      </c>
      <c r="P2" s="6" t="s">
        <v>84</v>
      </c>
    </row>
    <row r="3" spans="2:42" ht="15.75" hidden="1" thickBot="1">
      <c r="D3" s="11" t="s">
        <v>0</v>
      </c>
      <c r="E3" s="12">
        <v>14</v>
      </c>
      <c r="F3" s="12">
        <v>8</v>
      </c>
      <c r="G3" s="12">
        <v>0.4</v>
      </c>
      <c r="H3" s="12">
        <v>16</v>
      </c>
      <c r="I3" s="12">
        <v>2</v>
      </c>
      <c r="J3" s="12">
        <v>1.7</v>
      </c>
      <c r="K3" s="12">
        <v>7</v>
      </c>
      <c r="L3" s="12">
        <v>4.7</v>
      </c>
      <c r="M3" s="12">
        <v>0.23</v>
      </c>
      <c r="N3" s="12">
        <v>0.44</v>
      </c>
      <c r="O3" s="12">
        <v>290</v>
      </c>
      <c r="P3" s="6">
        <v>1</v>
      </c>
    </row>
    <row r="4" spans="2:42" ht="15.75" hidden="1" thickBot="1">
      <c r="D4" s="11" t="s">
        <v>1</v>
      </c>
      <c r="E4" s="12">
        <v>16</v>
      </c>
      <c r="F4" s="12">
        <v>10</v>
      </c>
      <c r="G4" s="12">
        <v>0.5</v>
      </c>
      <c r="H4" s="12">
        <v>17</v>
      </c>
      <c r="I4" s="12">
        <v>2.2000000000000002</v>
      </c>
      <c r="J4" s="12">
        <v>1.8</v>
      </c>
      <c r="K4" s="12">
        <v>8</v>
      </c>
      <c r="L4" s="12">
        <v>5.4</v>
      </c>
      <c r="M4" s="12">
        <v>0.27</v>
      </c>
      <c r="N4" s="12">
        <v>0.5</v>
      </c>
      <c r="O4" s="12">
        <v>310</v>
      </c>
      <c r="P4" s="6">
        <v>1</v>
      </c>
    </row>
    <row r="5" spans="2:42" ht="15.75" hidden="1" thickBot="1">
      <c r="D5" s="11" t="s">
        <v>2</v>
      </c>
      <c r="E5" s="12">
        <v>18</v>
      </c>
      <c r="F5" s="12">
        <v>11</v>
      </c>
      <c r="G5" s="12">
        <v>0.5</v>
      </c>
      <c r="H5" s="12">
        <v>18</v>
      </c>
      <c r="I5" s="12">
        <v>2.2000000000000002</v>
      </c>
      <c r="J5" s="12">
        <v>2</v>
      </c>
      <c r="K5" s="12">
        <v>9</v>
      </c>
      <c r="L5" s="12">
        <v>6</v>
      </c>
      <c r="M5" s="12">
        <v>0.3</v>
      </c>
      <c r="N5" s="12">
        <v>0.56000000000000005</v>
      </c>
      <c r="O5" s="12">
        <v>320</v>
      </c>
      <c r="P5" s="6">
        <v>1</v>
      </c>
    </row>
    <row r="6" spans="2:42" ht="15.75" hidden="1" thickBot="1">
      <c r="D6" s="11" t="s">
        <v>3</v>
      </c>
      <c r="E6" s="12">
        <v>20</v>
      </c>
      <c r="F6" s="12">
        <v>12</v>
      </c>
      <c r="G6" s="12">
        <v>0.5</v>
      </c>
      <c r="H6" s="12">
        <v>19</v>
      </c>
      <c r="I6" s="12">
        <v>2.2999999999999998</v>
      </c>
      <c r="J6" s="12">
        <v>2.2000000000000002</v>
      </c>
      <c r="K6" s="12">
        <v>9.5</v>
      </c>
      <c r="L6" s="12">
        <v>6.4</v>
      </c>
      <c r="M6" s="12">
        <v>0.32</v>
      </c>
      <c r="N6" s="12">
        <v>0.59</v>
      </c>
      <c r="O6" s="12">
        <v>330</v>
      </c>
      <c r="P6" s="6">
        <v>1</v>
      </c>
    </row>
    <row r="7" spans="2:42" ht="15.75" hidden="1" thickBot="1">
      <c r="D7" s="11" t="s">
        <v>4</v>
      </c>
      <c r="E7" s="12">
        <v>22</v>
      </c>
      <c r="F7" s="12">
        <v>13</v>
      </c>
      <c r="G7" s="12">
        <v>0.5</v>
      </c>
      <c r="H7" s="12">
        <v>20</v>
      </c>
      <c r="I7" s="12">
        <v>2.4</v>
      </c>
      <c r="J7" s="12">
        <v>2.4</v>
      </c>
      <c r="K7" s="12">
        <v>10</v>
      </c>
      <c r="L7" s="12">
        <v>6.7</v>
      </c>
      <c r="M7" s="12">
        <v>0.33</v>
      </c>
      <c r="N7" s="12">
        <v>0.63</v>
      </c>
      <c r="O7" s="12">
        <v>340</v>
      </c>
      <c r="P7" s="6">
        <v>1</v>
      </c>
    </row>
    <row r="8" spans="2:42" ht="15.75" hidden="1" thickBot="1">
      <c r="D8" s="11" t="s">
        <v>5</v>
      </c>
      <c r="E8" s="12">
        <v>24</v>
      </c>
      <c r="F8" s="12">
        <v>14</v>
      </c>
      <c r="G8" s="12">
        <v>0.5</v>
      </c>
      <c r="H8" s="12">
        <v>21</v>
      </c>
      <c r="I8" s="12">
        <v>2.5</v>
      </c>
      <c r="J8" s="12">
        <v>2.5</v>
      </c>
      <c r="K8" s="12">
        <v>11</v>
      </c>
      <c r="L8" s="12">
        <v>7.4</v>
      </c>
      <c r="M8" s="12">
        <v>0.37</v>
      </c>
      <c r="N8" s="12">
        <v>0.69</v>
      </c>
      <c r="O8" s="12">
        <v>350</v>
      </c>
      <c r="P8" s="6">
        <v>1</v>
      </c>
    </row>
    <row r="9" spans="2:42" ht="15.75" hidden="1" thickBot="1">
      <c r="D9" s="11" t="s">
        <v>6</v>
      </c>
      <c r="E9" s="12">
        <v>27</v>
      </c>
      <c r="F9" s="12">
        <v>16</v>
      </c>
      <c r="G9" s="12">
        <v>0.6</v>
      </c>
      <c r="H9" s="12">
        <v>22</v>
      </c>
      <c r="I9" s="12">
        <v>2.6</v>
      </c>
      <c r="J9" s="12">
        <v>2.8</v>
      </c>
      <c r="K9" s="12">
        <v>12</v>
      </c>
      <c r="L9" s="12">
        <v>8</v>
      </c>
      <c r="M9" s="12">
        <v>0.4</v>
      </c>
      <c r="N9" s="12">
        <v>0.75</v>
      </c>
      <c r="O9" s="12">
        <v>370</v>
      </c>
      <c r="P9" s="6">
        <v>1</v>
      </c>
    </row>
    <row r="10" spans="2:42" ht="15.75" hidden="1" thickBot="1">
      <c r="D10" s="11" t="s">
        <v>7</v>
      </c>
      <c r="E10" s="12">
        <v>30</v>
      </c>
      <c r="F10" s="12">
        <v>18</v>
      </c>
      <c r="G10" s="12">
        <v>0.6</v>
      </c>
      <c r="H10" s="12">
        <v>23</v>
      </c>
      <c r="I10" s="12">
        <v>2.7</v>
      </c>
      <c r="J10" s="12">
        <v>3</v>
      </c>
      <c r="K10" s="12">
        <v>12</v>
      </c>
      <c r="L10" s="12">
        <v>8</v>
      </c>
      <c r="M10" s="12">
        <v>0.4</v>
      </c>
      <c r="N10" s="12">
        <v>0.75</v>
      </c>
      <c r="O10" s="12">
        <v>380</v>
      </c>
      <c r="P10" s="6">
        <v>1</v>
      </c>
    </row>
    <row r="11" spans="2:42" ht="15.75" hidden="1" thickBot="1">
      <c r="D11" s="11" t="s">
        <v>8</v>
      </c>
      <c r="E11" s="12">
        <v>35</v>
      </c>
      <c r="F11" s="12">
        <v>21</v>
      </c>
      <c r="G11" s="12">
        <v>0.6</v>
      </c>
      <c r="H11" s="12">
        <v>25</v>
      </c>
      <c r="I11" s="12">
        <v>2.8</v>
      </c>
      <c r="J11" s="12">
        <v>3.4</v>
      </c>
      <c r="K11" s="12">
        <v>13</v>
      </c>
      <c r="L11" s="12">
        <v>8.6999999999999993</v>
      </c>
      <c r="M11" s="12">
        <v>0.43</v>
      </c>
      <c r="N11" s="12">
        <v>0.81</v>
      </c>
      <c r="O11" s="12">
        <v>400</v>
      </c>
      <c r="P11" s="6">
        <v>1</v>
      </c>
    </row>
    <row r="12" spans="2:42" ht="15.75" hidden="1" thickBot="1">
      <c r="D12" s="11" t="s">
        <v>9</v>
      </c>
      <c r="E12" s="12">
        <v>40</v>
      </c>
      <c r="F12" s="12">
        <v>24</v>
      </c>
      <c r="G12" s="12">
        <v>0.6</v>
      </c>
      <c r="H12" s="12">
        <v>26</v>
      </c>
      <c r="I12" s="12">
        <v>2.9</v>
      </c>
      <c r="J12" s="12">
        <v>3.8</v>
      </c>
      <c r="K12" s="12">
        <v>14</v>
      </c>
      <c r="L12" s="12">
        <v>9.4</v>
      </c>
      <c r="M12" s="12">
        <v>0.47</v>
      </c>
      <c r="N12" s="12">
        <v>0.88</v>
      </c>
      <c r="O12" s="12">
        <v>420</v>
      </c>
      <c r="P12" s="6">
        <v>1</v>
      </c>
    </row>
    <row r="13" spans="2:42" ht="15.75" hidden="1" thickBot="1">
      <c r="D13" s="11" t="s">
        <v>10</v>
      </c>
      <c r="E13" s="12">
        <v>45</v>
      </c>
      <c r="F13" s="12">
        <v>27</v>
      </c>
      <c r="G13" s="12">
        <v>0.6</v>
      </c>
      <c r="H13" s="12">
        <v>27</v>
      </c>
      <c r="I13" s="12">
        <v>3.1</v>
      </c>
      <c r="J13" s="12">
        <v>3.8</v>
      </c>
      <c r="K13" s="12">
        <v>15</v>
      </c>
      <c r="L13" s="12">
        <v>10</v>
      </c>
      <c r="M13" s="12">
        <v>0.5</v>
      </c>
      <c r="N13" s="12">
        <v>0.94</v>
      </c>
      <c r="O13" s="12">
        <v>440</v>
      </c>
      <c r="P13" s="6">
        <v>1</v>
      </c>
    </row>
    <row r="14" spans="2:42" ht="15.75" hidden="1" thickBot="1">
      <c r="D14" s="11" t="s">
        <v>11</v>
      </c>
      <c r="E14" s="12">
        <v>50</v>
      </c>
      <c r="F14" s="12">
        <v>30</v>
      </c>
      <c r="G14" s="12">
        <v>0.6</v>
      </c>
      <c r="H14" s="12">
        <v>29</v>
      </c>
      <c r="I14" s="12">
        <v>3.2</v>
      </c>
      <c r="J14" s="12">
        <v>3.8</v>
      </c>
      <c r="K14" s="12">
        <v>16</v>
      </c>
      <c r="L14" s="12">
        <v>10.7</v>
      </c>
      <c r="M14" s="12">
        <v>0.53</v>
      </c>
      <c r="N14" s="12">
        <v>1</v>
      </c>
      <c r="O14" s="12">
        <v>460</v>
      </c>
      <c r="P14" s="6">
        <v>1</v>
      </c>
    </row>
    <row r="15" spans="2:42" ht="15.75" hidden="1" thickBot="1">
      <c r="D15" s="13" t="s">
        <v>27</v>
      </c>
      <c r="E15" s="14">
        <v>30</v>
      </c>
      <c r="F15" s="14">
        <v>18</v>
      </c>
      <c r="G15" s="14">
        <v>0.6</v>
      </c>
      <c r="H15" s="14">
        <v>23</v>
      </c>
      <c r="I15" s="14">
        <v>8</v>
      </c>
      <c r="J15" s="14">
        <v>3</v>
      </c>
      <c r="K15" s="14">
        <v>10</v>
      </c>
      <c r="L15" s="14">
        <v>8</v>
      </c>
      <c r="M15" s="14">
        <v>0.64</v>
      </c>
      <c r="N15" s="14">
        <v>0.6</v>
      </c>
      <c r="O15" s="14">
        <v>530</v>
      </c>
      <c r="P15" s="6">
        <v>2</v>
      </c>
    </row>
    <row r="16" spans="2:42" ht="15.75" hidden="1" thickBot="1">
      <c r="D16" s="15" t="s">
        <v>28</v>
      </c>
      <c r="E16" s="16">
        <v>35</v>
      </c>
      <c r="F16" s="16">
        <v>21</v>
      </c>
      <c r="G16" s="16">
        <v>0.6</v>
      </c>
      <c r="H16" s="16">
        <v>25</v>
      </c>
      <c r="I16" s="16">
        <v>8.4</v>
      </c>
      <c r="J16" s="16">
        <v>3.4</v>
      </c>
      <c r="K16" s="16">
        <v>10</v>
      </c>
      <c r="L16" s="16">
        <v>8.6999999999999993</v>
      </c>
      <c r="M16" s="16">
        <v>0.69</v>
      </c>
      <c r="N16" s="16">
        <v>0.65</v>
      </c>
      <c r="O16" s="16">
        <v>560</v>
      </c>
      <c r="P16" s="6">
        <v>2</v>
      </c>
    </row>
    <row r="17" spans="4:16" ht="15.75" hidden="1" thickBot="1">
      <c r="D17" s="15" t="s">
        <v>29</v>
      </c>
      <c r="E17" s="16">
        <v>40</v>
      </c>
      <c r="F17" s="16">
        <v>24</v>
      </c>
      <c r="G17" s="16">
        <v>0.6</v>
      </c>
      <c r="H17" s="16">
        <v>26</v>
      </c>
      <c r="I17" s="16">
        <v>8.8000000000000007</v>
      </c>
      <c r="J17" s="16">
        <v>3.8</v>
      </c>
      <c r="K17" s="16">
        <v>11</v>
      </c>
      <c r="L17" s="16">
        <v>9.4</v>
      </c>
      <c r="M17" s="16">
        <v>0.75</v>
      </c>
      <c r="N17" s="16">
        <v>0.7</v>
      </c>
      <c r="O17" s="16">
        <v>590</v>
      </c>
      <c r="P17" s="6">
        <v>2</v>
      </c>
    </row>
    <row r="18" spans="4:16" ht="15.75" hidden="1" thickBot="1">
      <c r="D18" s="15" t="s">
        <v>30</v>
      </c>
      <c r="E18" s="16">
        <v>50</v>
      </c>
      <c r="F18" s="16">
        <v>30</v>
      </c>
      <c r="G18" s="16">
        <v>0.6</v>
      </c>
      <c r="H18" s="16">
        <v>29</v>
      </c>
      <c r="I18" s="16">
        <v>9.6999999999999993</v>
      </c>
      <c r="J18" s="16">
        <v>4.5999999999999996</v>
      </c>
      <c r="K18" s="16">
        <v>14</v>
      </c>
      <c r="L18" s="16">
        <v>11.8</v>
      </c>
      <c r="M18" s="16">
        <v>0.93</v>
      </c>
      <c r="N18" s="16">
        <v>0.88</v>
      </c>
      <c r="O18" s="16">
        <v>650</v>
      </c>
      <c r="P18" s="6">
        <v>2</v>
      </c>
    </row>
    <row r="19" spans="4:16" ht="15.75" hidden="1" thickBot="1">
      <c r="D19" s="15" t="s">
        <v>31</v>
      </c>
      <c r="E19" s="16">
        <v>60</v>
      </c>
      <c r="F19" s="16">
        <v>36</v>
      </c>
      <c r="G19" s="16">
        <v>0.6</v>
      </c>
      <c r="H19" s="16">
        <v>32</v>
      </c>
      <c r="I19" s="16">
        <v>10.5</v>
      </c>
      <c r="J19" s="16">
        <v>5.3</v>
      </c>
      <c r="K19" s="16">
        <v>17</v>
      </c>
      <c r="L19" s="16">
        <v>14.3</v>
      </c>
      <c r="M19" s="16">
        <v>1.1299999999999999</v>
      </c>
      <c r="N19" s="16">
        <v>1.06</v>
      </c>
      <c r="O19" s="16">
        <v>700</v>
      </c>
      <c r="P19" s="6">
        <v>2</v>
      </c>
    </row>
    <row r="20" spans="4:16" ht="15.75" hidden="1" thickBot="1">
      <c r="D20" s="15" t="s">
        <v>32</v>
      </c>
      <c r="E20" s="16">
        <v>70</v>
      </c>
      <c r="F20" s="16">
        <v>42</v>
      </c>
      <c r="G20" s="16">
        <v>0.6</v>
      </c>
      <c r="H20" s="16">
        <v>34</v>
      </c>
      <c r="I20" s="16">
        <v>13.5</v>
      </c>
      <c r="J20" s="16">
        <v>6</v>
      </c>
      <c r="K20" s="16">
        <v>20</v>
      </c>
      <c r="L20" s="16">
        <v>16.8</v>
      </c>
      <c r="M20" s="16">
        <v>1.33</v>
      </c>
      <c r="N20" s="16">
        <v>1.25</v>
      </c>
      <c r="O20" s="16">
        <v>900</v>
      </c>
      <c r="P20" s="6">
        <v>2</v>
      </c>
    </row>
    <row r="21" spans="4:16" ht="15.75" hidden="1" thickBot="1">
      <c r="D21" s="13" t="s">
        <v>33</v>
      </c>
      <c r="E21" s="14">
        <v>24</v>
      </c>
      <c r="F21" s="14">
        <v>16.5</v>
      </c>
      <c r="G21" s="14">
        <v>0.4</v>
      </c>
      <c r="H21" s="14">
        <v>24</v>
      </c>
      <c r="I21" s="14">
        <v>2.7</v>
      </c>
      <c r="J21" s="14">
        <v>2.7</v>
      </c>
      <c r="K21" s="14">
        <v>11.6</v>
      </c>
      <c r="L21" s="14">
        <v>9.4</v>
      </c>
      <c r="M21" s="14">
        <v>0.39</v>
      </c>
      <c r="N21" s="14">
        <v>0.72</v>
      </c>
      <c r="O21" s="14">
        <v>380</v>
      </c>
      <c r="P21" s="6">
        <v>1</v>
      </c>
    </row>
    <row r="22" spans="4:16" ht="15.75" hidden="1" thickBot="1">
      <c r="D22" s="15" t="s">
        <v>34</v>
      </c>
      <c r="E22" s="16">
        <v>28</v>
      </c>
      <c r="F22" s="16">
        <v>19.5</v>
      </c>
      <c r="G22" s="16">
        <v>0.45</v>
      </c>
      <c r="H22" s="16">
        <v>26.5</v>
      </c>
      <c r="I22" s="16">
        <v>3</v>
      </c>
      <c r="J22" s="16">
        <v>3.2</v>
      </c>
      <c r="K22" s="16">
        <v>12.6</v>
      </c>
      <c r="L22" s="16">
        <v>10.199999999999999</v>
      </c>
      <c r="M22" s="16">
        <v>0.42</v>
      </c>
      <c r="N22" s="16">
        <v>0.78</v>
      </c>
      <c r="O22" s="16">
        <v>410</v>
      </c>
      <c r="P22" s="6">
        <v>1</v>
      </c>
    </row>
    <row r="23" spans="4:16" ht="15.75" hidden="1" thickBot="1">
      <c r="D23" s="15" t="s">
        <v>35</v>
      </c>
      <c r="E23" s="16">
        <v>32</v>
      </c>
      <c r="F23" s="16">
        <v>22.5</v>
      </c>
      <c r="G23" s="16">
        <v>0.5</v>
      </c>
      <c r="H23" s="16">
        <v>29</v>
      </c>
      <c r="I23" s="16">
        <v>3.3</v>
      </c>
      <c r="J23" s="16">
        <v>3.8</v>
      </c>
      <c r="K23" s="16">
        <v>13.7</v>
      </c>
      <c r="L23" s="16">
        <v>11.1</v>
      </c>
      <c r="M23" s="16">
        <v>0.46</v>
      </c>
      <c r="N23" s="16">
        <v>0.85</v>
      </c>
      <c r="O23" s="16">
        <v>430</v>
      </c>
      <c r="P23" s="6">
        <v>1</v>
      </c>
    </row>
    <row r="24" spans="4:16" ht="15.75" hidden="1" thickBot="1">
      <c r="D24" s="15" t="s">
        <v>63</v>
      </c>
      <c r="E24" s="16">
        <v>36</v>
      </c>
      <c r="F24" s="16">
        <v>26</v>
      </c>
      <c r="G24" s="16">
        <v>0.6</v>
      </c>
      <c r="H24" s="16">
        <v>31</v>
      </c>
      <c r="I24" s="16">
        <v>3.6</v>
      </c>
      <c r="J24" s="16">
        <v>4.3</v>
      </c>
      <c r="K24" s="16">
        <v>14.7</v>
      </c>
      <c r="L24" s="16">
        <v>11.9</v>
      </c>
      <c r="M24" s="16">
        <v>0.49</v>
      </c>
      <c r="N24" s="16">
        <v>0.91</v>
      </c>
      <c r="O24" s="16">
        <v>450</v>
      </c>
      <c r="P24" s="6">
        <v>1</v>
      </c>
    </row>
    <row r="25" spans="4:16" ht="15.75" hidden="1" thickBot="1">
      <c r="D25" s="13" t="s">
        <v>36</v>
      </c>
      <c r="E25" s="14">
        <v>24</v>
      </c>
      <c r="F25" s="14">
        <v>14</v>
      </c>
      <c r="G25" s="14">
        <v>0.35</v>
      </c>
      <c r="H25" s="14">
        <v>21</v>
      </c>
      <c r="I25" s="14">
        <v>2.4</v>
      </c>
      <c r="J25" s="14">
        <v>2.2000000000000002</v>
      </c>
      <c r="K25" s="14">
        <v>11.6</v>
      </c>
      <c r="L25" s="14">
        <v>9.4</v>
      </c>
      <c r="M25" s="14">
        <v>0.32</v>
      </c>
      <c r="N25" s="14">
        <v>0.59</v>
      </c>
      <c r="O25" s="14">
        <v>350</v>
      </c>
      <c r="P25" s="6">
        <v>1</v>
      </c>
    </row>
    <row r="26" spans="4:16" ht="15.75" hidden="1" thickBot="1">
      <c r="D26" s="15" t="s">
        <v>37</v>
      </c>
      <c r="E26" s="16">
        <v>28</v>
      </c>
      <c r="F26" s="16">
        <v>16.5</v>
      </c>
      <c r="G26" s="16">
        <v>0.4</v>
      </c>
      <c r="H26" s="16">
        <v>24</v>
      </c>
      <c r="I26" s="16">
        <v>2.7</v>
      </c>
      <c r="J26" s="16">
        <v>2.7</v>
      </c>
      <c r="K26" s="16">
        <v>12.6</v>
      </c>
      <c r="L26" s="16">
        <v>10.199999999999999</v>
      </c>
      <c r="M26" s="16">
        <v>0.39</v>
      </c>
      <c r="N26" s="16">
        <v>0.72</v>
      </c>
      <c r="O26" s="16">
        <v>380</v>
      </c>
      <c r="P26" s="6">
        <v>1</v>
      </c>
    </row>
    <row r="27" spans="4:16" ht="15.75" hidden="1" thickBot="1">
      <c r="D27" s="15" t="s">
        <v>38</v>
      </c>
      <c r="E27" s="16">
        <v>32</v>
      </c>
      <c r="F27" s="16">
        <v>19.5</v>
      </c>
      <c r="G27" s="16">
        <v>0.45</v>
      </c>
      <c r="H27" s="16">
        <v>26.5</v>
      </c>
      <c r="I27" s="16">
        <v>3</v>
      </c>
      <c r="J27" s="16">
        <v>3.2</v>
      </c>
      <c r="K27" s="16">
        <v>13.7</v>
      </c>
      <c r="L27" s="16">
        <v>11.1</v>
      </c>
      <c r="M27" s="16">
        <v>0.42</v>
      </c>
      <c r="N27" s="16">
        <v>0.78</v>
      </c>
      <c r="O27" s="16">
        <v>410</v>
      </c>
      <c r="P27" s="6">
        <v>1</v>
      </c>
    </row>
    <row r="28" spans="4:16" ht="15.75" hidden="1" thickBot="1">
      <c r="D28" s="15" t="s">
        <v>39</v>
      </c>
      <c r="E28" s="16">
        <v>36</v>
      </c>
      <c r="F28" s="16">
        <v>22.5</v>
      </c>
      <c r="G28" s="16">
        <v>0.5</v>
      </c>
      <c r="H28" s="16">
        <v>29</v>
      </c>
      <c r="I28" s="16">
        <v>3.3</v>
      </c>
      <c r="J28" s="16">
        <v>3.8</v>
      </c>
      <c r="K28" s="16">
        <v>14.7</v>
      </c>
      <c r="L28" s="16">
        <v>11.9</v>
      </c>
      <c r="M28" s="16">
        <v>0.46</v>
      </c>
      <c r="N28" s="16">
        <v>0.85</v>
      </c>
      <c r="O28" s="16">
        <v>430</v>
      </c>
      <c r="P28" s="6">
        <v>1</v>
      </c>
    </row>
    <row r="29" spans="4:16" hidden="1"/>
    <row r="30" spans="4:16" hidden="1"/>
    <row r="31" spans="4:16" hidden="1"/>
    <row r="32" spans="4:1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2:35" hidden="1"/>
    <row r="66" spans="2:35" hidden="1"/>
    <row r="67" spans="2:35" hidden="1"/>
    <row r="68" spans="2:35" hidden="1"/>
    <row r="69" spans="2:35" hidden="1"/>
    <row r="70" spans="2:35" hidden="1"/>
    <row r="71" spans="2:35" hidden="1"/>
    <row r="72" spans="2:35" hidden="1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2:35" hidden="1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2:35" hidden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2:35" hidden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2:35" hidden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2:35" hidden="1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2:35" hidden="1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2:35" hidden="1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2:35" hidden="1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2:41" hidden="1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2:41" hidden="1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L82" s="17"/>
      <c r="AM82" s="18"/>
    </row>
    <row r="83" spans="2:41" hidden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K83" s="19"/>
      <c r="AO83" s="20"/>
    </row>
    <row r="84" spans="2:41" hidden="1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K84" s="19"/>
      <c r="AO84" s="20"/>
    </row>
    <row r="85" spans="2:41" hidden="1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2:41" hidden="1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2:41" hidden="1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M87" s="21"/>
    </row>
    <row r="88" spans="2:41" hidden="1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2:41" hidden="1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K89" s="4"/>
      <c r="AL89" s="4"/>
    </row>
    <row r="90" spans="2:41" hidden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22"/>
      <c r="AB90" s="23" t="s">
        <v>69</v>
      </c>
      <c r="AC90" s="23" t="s">
        <v>70</v>
      </c>
      <c r="AD90" s="23" t="s">
        <v>71</v>
      </c>
      <c r="AE90" s="23" t="s">
        <v>72</v>
      </c>
      <c r="AF90" s="24" t="s">
        <v>73</v>
      </c>
      <c r="AG90" s="20"/>
      <c r="AH90" s="10"/>
      <c r="AI90" s="4"/>
      <c r="AJ90" s="26" t="s">
        <v>65</v>
      </c>
      <c r="AK90" s="27" t="s">
        <v>75</v>
      </c>
      <c r="AL90" s="4"/>
    </row>
    <row r="91" spans="2:41" hidden="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28">
        <v>1</v>
      </c>
      <c r="AB91" s="29">
        <v>0.6</v>
      </c>
      <c r="AC91" s="30">
        <v>0.7</v>
      </c>
      <c r="AD91" s="30">
        <v>0.8</v>
      </c>
      <c r="AE91" s="30">
        <v>0.9</v>
      </c>
      <c r="AF91" s="31">
        <v>1.1000000000000001</v>
      </c>
      <c r="AG91" s="20"/>
      <c r="AH91" s="10"/>
      <c r="AI91" s="4"/>
      <c r="AJ91" s="33" t="s">
        <v>66</v>
      </c>
      <c r="AK91" s="34" t="s">
        <v>76</v>
      </c>
      <c r="AL91" s="4"/>
    </row>
    <row r="92" spans="2:41" hidden="1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28">
        <v>2</v>
      </c>
      <c r="AB92" s="29">
        <v>0.6</v>
      </c>
      <c r="AC92" s="30">
        <v>0.7</v>
      </c>
      <c r="AD92" s="30">
        <v>0.8</v>
      </c>
      <c r="AE92" s="30">
        <v>0.9</v>
      </c>
      <c r="AF92" s="31">
        <v>1.1000000000000001</v>
      </c>
      <c r="AG92" s="4"/>
      <c r="AH92" s="10"/>
      <c r="AI92" s="4"/>
      <c r="AJ92" s="33" t="s">
        <v>67</v>
      </c>
      <c r="AK92" s="35"/>
      <c r="AL92" s="4"/>
    </row>
    <row r="93" spans="2:41" hidden="1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36">
        <v>3</v>
      </c>
      <c r="AB93" s="37">
        <v>0.5</v>
      </c>
      <c r="AC93" s="38">
        <v>0.55000000000000004</v>
      </c>
      <c r="AD93" s="38">
        <v>0.65</v>
      </c>
      <c r="AE93" s="38">
        <v>0.7</v>
      </c>
      <c r="AF93" s="34">
        <v>0.9</v>
      </c>
      <c r="AG93" s="4"/>
      <c r="AH93" s="39">
        <f>IF(AH104="INSTANTANEA",5,IF(AH104="CORTA",4,IF(AH104="LARGA",2,IF(AH104="MEDIA",3,IF(AH104="PERMANENTE",1)))))</f>
        <v>3</v>
      </c>
      <c r="AI93" s="19"/>
      <c r="AJ93" s="40" t="s">
        <v>68</v>
      </c>
      <c r="AK93" s="20"/>
      <c r="AL93" s="4"/>
    </row>
    <row r="94" spans="2:41" hidden="1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21"/>
      <c r="AB94" s="21"/>
      <c r="AC94" s="21"/>
      <c r="AD94" s="21"/>
      <c r="AE94" s="21"/>
      <c r="AF94" s="21"/>
      <c r="AG94" s="4"/>
      <c r="AH94" s="25" t="s">
        <v>88</v>
      </c>
      <c r="AI94" s="4"/>
      <c r="AJ94" s="4"/>
      <c r="AK94" s="4"/>
      <c r="AL94" s="4"/>
    </row>
    <row r="95" spans="2:41" hidden="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32" t="e">
        <f>AD108/AD104</f>
        <v>#VALUE!</v>
      </c>
      <c r="AI95" s="4"/>
      <c r="AJ95" s="4"/>
      <c r="AK95" s="4"/>
      <c r="AL95" s="4"/>
    </row>
    <row r="96" spans="2:41" hidden="1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120"/>
      <c r="AI96" s="4"/>
      <c r="AJ96" s="4"/>
      <c r="AK96" s="4"/>
      <c r="AL96" s="4"/>
    </row>
    <row r="97" spans="1:57" hidden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120"/>
      <c r="AI97" s="4"/>
      <c r="AJ97" s="4"/>
      <c r="AK97" s="4"/>
      <c r="AL97" s="4"/>
    </row>
    <row r="98" spans="1:57" hidden="1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57" hidden="1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57" s="45" customFormat="1" ht="18.75" customHeight="1">
      <c r="A100" s="41"/>
      <c r="B100" s="42"/>
      <c r="C100" s="131" t="s">
        <v>121</v>
      </c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42"/>
      <c r="AQ100" s="43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s="45" customFormat="1" ht="12" customHeight="1">
      <c r="A101" s="41"/>
      <c r="B101" s="42"/>
      <c r="C101" s="46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7"/>
      <c r="AG101" s="47"/>
      <c r="AH101" s="47"/>
      <c r="AI101" s="47"/>
      <c r="AJ101" s="4"/>
      <c r="AK101" s="48"/>
      <c r="AL101" s="48"/>
      <c r="AM101" s="4"/>
      <c r="AN101" s="4"/>
      <c r="AO101" s="41"/>
      <c r="AP101" s="42"/>
      <c r="AQ101" s="43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s="45" customFormat="1" hidden="1">
      <c r="A102" s="41"/>
      <c r="B102" s="42"/>
      <c r="C102" s="46"/>
      <c r="D102" s="49"/>
      <c r="E102" s="50" t="s">
        <v>64</v>
      </c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47"/>
      <c r="AG102" s="47"/>
      <c r="AJ102" s="4"/>
      <c r="AK102" s="48"/>
      <c r="AL102" s="48"/>
      <c r="AM102" s="4"/>
      <c r="AN102" s="4"/>
      <c r="AO102" s="41"/>
      <c r="AP102" s="42"/>
      <c r="AQ102" s="43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s="45" customFormat="1" ht="12">
      <c r="A103" s="41"/>
      <c r="B103" s="42"/>
      <c r="C103" s="46"/>
      <c r="D103" s="110" t="s">
        <v>124</v>
      </c>
      <c r="E103" s="52" t="s">
        <v>52</v>
      </c>
      <c r="F103" s="52" t="s">
        <v>53</v>
      </c>
      <c r="G103" s="52" t="s">
        <v>54</v>
      </c>
      <c r="H103" s="52" t="s">
        <v>55</v>
      </c>
      <c r="I103" s="52" t="s">
        <v>56</v>
      </c>
      <c r="J103" s="52" t="s">
        <v>57</v>
      </c>
      <c r="K103" s="52" t="s">
        <v>58</v>
      </c>
      <c r="L103" s="52" t="s">
        <v>59</v>
      </c>
      <c r="M103" s="52" t="s">
        <v>60</v>
      </c>
      <c r="N103" s="52" t="s">
        <v>61</v>
      </c>
      <c r="O103" s="52" t="s">
        <v>62</v>
      </c>
      <c r="P103" s="52" t="s">
        <v>85</v>
      </c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110" t="s">
        <v>83</v>
      </c>
      <c r="AB103" s="53" t="s">
        <v>105</v>
      </c>
      <c r="AC103" s="104" t="s">
        <v>107</v>
      </c>
      <c r="AD103" s="105" t="s">
        <v>108</v>
      </c>
      <c r="AE103" s="72"/>
      <c r="AF103" s="145" t="s">
        <v>74</v>
      </c>
      <c r="AG103" s="55"/>
      <c r="AH103" s="145" t="s">
        <v>119</v>
      </c>
      <c r="AI103" s="145" t="s">
        <v>120</v>
      </c>
      <c r="AJ103" s="107" t="s">
        <v>97</v>
      </c>
      <c r="AK103" s="107" t="s">
        <v>98</v>
      </c>
      <c r="AL103" s="72"/>
      <c r="AM103" s="114" t="s">
        <v>100</v>
      </c>
      <c r="AN103" s="48"/>
      <c r="AO103" s="48"/>
      <c r="AP103" s="42"/>
      <c r="AQ103" s="43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s="45" customFormat="1" ht="12.75">
      <c r="A104" s="41"/>
      <c r="B104" s="42"/>
      <c r="C104" s="46"/>
      <c r="D104" s="111" t="s">
        <v>0</v>
      </c>
      <c r="E104" s="57">
        <v>14</v>
      </c>
      <c r="F104" s="57">
        <v>8</v>
      </c>
      <c r="G104" s="57">
        <v>0.4</v>
      </c>
      <c r="H104" s="57">
        <v>16</v>
      </c>
      <c r="I104" s="57">
        <v>2</v>
      </c>
      <c r="J104" s="57">
        <v>1.7</v>
      </c>
      <c r="K104" s="57">
        <v>7</v>
      </c>
      <c r="L104" s="57">
        <v>4.7</v>
      </c>
      <c r="M104" s="57">
        <v>0.23</v>
      </c>
      <c r="N104" s="57">
        <v>0.44</v>
      </c>
      <c r="O104" s="57">
        <v>290</v>
      </c>
      <c r="P104" s="57">
        <v>1</v>
      </c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111">
        <v>0</v>
      </c>
      <c r="AB104" s="111">
        <v>0</v>
      </c>
      <c r="AC104" s="104">
        <f>IF(AA114="demasiado largo","-",IF(AF104="simple",AB104,MIN(AB104,AA112-AB104-AB108)))</f>
        <v>0</v>
      </c>
      <c r="AD104" s="106" t="str">
        <f>IF(AB112=0,"-",IF(AND(D112="tornapuntas",AB112&lt;6)=TRUE,0.082*O104*POWER(AB112,-0.3),IF(D112="CLAVOS",IF(OR(AB112&gt;6,O104&gt;=500)=FALSE,0.082*O104*POWER(AB112,-0.3),0.082*(1-(0.01*AB112))*O104),IF(P104=1,(0.082*(1-0.01*AB112)*O104)/(((1.35+0.015*AB112)*POWER(SIN(AA104*PI()/180),2))+POWER(COS(AA104*PI()/180),2)),(0.082*(1-0.01*AB112)*O104)/(((0.9+0.015*AB112)*POWER(SIN(AA104*PI()/180),2))+POWER(COS(AA104*PI()/180),2))))))</f>
        <v>-</v>
      </c>
      <c r="AE104" s="72"/>
      <c r="AF104" s="113" t="s">
        <v>76</v>
      </c>
      <c r="AG104" s="55"/>
      <c r="AH104" s="112" t="s">
        <v>71</v>
      </c>
      <c r="AI104" s="112">
        <v>1</v>
      </c>
      <c r="AJ104" s="107">
        <f>INDEX(AB91:AF93,AI104,AH93)</f>
        <v>0.8</v>
      </c>
      <c r="AK104" s="108">
        <v>1.3</v>
      </c>
      <c r="AL104" s="72"/>
      <c r="AM104" s="115" t="str">
        <f>IF(AND(AL112="-",AN109="-"),"-",IF(AN109="-",AL112*AJ104/AK104,IF(AL112="-",AN109*AJ104/AK104)))</f>
        <v>-</v>
      </c>
      <c r="AN104" s="48"/>
      <c r="AO104" s="48"/>
      <c r="AP104" s="42"/>
      <c r="AQ104" s="43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s="45" customFormat="1" ht="12.95" customHeight="1">
      <c r="A105" s="41"/>
      <c r="B105" s="42"/>
      <c r="C105" s="46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72"/>
      <c r="AF105" s="72"/>
      <c r="AG105" s="72"/>
      <c r="AH105" s="72"/>
      <c r="AI105" s="47"/>
      <c r="AJ105" s="47"/>
      <c r="AK105" s="48"/>
      <c r="AL105" s="48"/>
      <c r="AM105" s="48"/>
      <c r="AN105" s="10"/>
      <c r="AO105" s="56"/>
      <c r="AP105" s="42"/>
      <c r="AQ105" s="43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s="45" customFormat="1" ht="12" hidden="1">
      <c r="A106" s="41"/>
      <c r="B106" s="42"/>
      <c r="C106" s="46"/>
      <c r="D106" s="49"/>
      <c r="E106" s="50" t="s">
        <v>64</v>
      </c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9"/>
      <c r="AE106" s="72"/>
      <c r="AF106" s="60"/>
      <c r="AG106" s="55"/>
      <c r="AO106" s="56"/>
      <c r="AP106" s="42"/>
      <c r="AQ106" s="43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s="45" customFormat="1" ht="12">
      <c r="A107" s="41"/>
      <c r="B107" s="42"/>
      <c r="C107" s="46"/>
      <c r="D107" s="53" t="s">
        <v>125</v>
      </c>
      <c r="E107" s="52" t="s">
        <v>52</v>
      </c>
      <c r="F107" s="52" t="s">
        <v>53</v>
      </c>
      <c r="G107" s="52" t="s">
        <v>54</v>
      </c>
      <c r="H107" s="52" t="s">
        <v>55</v>
      </c>
      <c r="I107" s="52" t="s">
        <v>56</v>
      </c>
      <c r="J107" s="52" t="s">
        <v>57</v>
      </c>
      <c r="K107" s="52" t="s">
        <v>58</v>
      </c>
      <c r="L107" s="52" t="s">
        <v>59</v>
      </c>
      <c r="M107" s="52" t="s">
        <v>60</v>
      </c>
      <c r="N107" s="52" t="s">
        <v>61</v>
      </c>
      <c r="O107" s="52" t="s">
        <v>62</v>
      </c>
      <c r="P107" s="52" t="s">
        <v>85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110" t="s">
        <v>83</v>
      </c>
      <c r="AB107" s="53" t="s">
        <v>106</v>
      </c>
      <c r="AC107" s="104" t="s">
        <v>109</v>
      </c>
      <c r="AD107" s="105" t="s">
        <v>110</v>
      </c>
      <c r="AE107" s="72"/>
      <c r="AF107" s="72"/>
      <c r="AG107" s="72"/>
      <c r="AH107" s="136" t="s">
        <v>101</v>
      </c>
      <c r="AI107" s="137"/>
      <c r="AJ107" s="137"/>
      <c r="AK107" s="138"/>
      <c r="AL107" s="89"/>
      <c r="AM107" s="89"/>
      <c r="AN107" s="89"/>
      <c r="AO107" s="56"/>
      <c r="AP107" s="42"/>
      <c r="AQ107" s="43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s="45" customFormat="1" ht="12">
      <c r="A108" s="41"/>
      <c r="B108" s="42"/>
      <c r="C108" s="46"/>
      <c r="D108" s="111" t="s">
        <v>0</v>
      </c>
      <c r="E108" s="57">
        <v>14</v>
      </c>
      <c r="F108" s="57">
        <v>8</v>
      </c>
      <c r="G108" s="57">
        <v>0.4</v>
      </c>
      <c r="H108" s="57">
        <v>16</v>
      </c>
      <c r="I108" s="57">
        <v>2</v>
      </c>
      <c r="J108" s="57">
        <v>1.7</v>
      </c>
      <c r="K108" s="57">
        <v>7</v>
      </c>
      <c r="L108" s="57">
        <v>4.7</v>
      </c>
      <c r="M108" s="57">
        <v>0.23</v>
      </c>
      <c r="N108" s="57">
        <v>0.44</v>
      </c>
      <c r="O108" s="57">
        <v>290</v>
      </c>
      <c r="P108" s="57">
        <v>1</v>
      </c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111">
        <v>0</v>
      </c>
      <c r="AB108" s="111">
        <v>0</v>
      </c>
      <c r="AC108" s="104">
        <f>IF(AA114="demasiado largo","-",IF(AF104="SIMPLE",AA112-AB104,AB108))</f>
        <v>0</v>
      </c>
      <c r="AD108" s="106" t="str">
        <f>IF(AB112=0,"-",IF(AND(D112="tornapuntas",AB112&lt;6)=TRUE,0.082*O108*POWER(AB112,-0.3),IF(D112="CLAVOS",IF(OR(AB112&gt;6,O108&gt;=500)=FALSE,0.082*O108*POWER(AB112,-0.3),0.082*(1-(0.01*AB112))*O108),IF(P108=1,(0.082*(1-0.01*AB112)*O108)/(((1.35+0.015*AB112)*POWER(SIN(AA108*PI()/180),2))+POWER(COS(AA108*PI()/180),2)),(0.082*(1-0.01*AB112)*O108)/(((0.9+0.015*AB112)*POWER(SIN(AA108*PI()/180),2))+POWER(COS(AA108*PI()/180),2))))))</f>
        <v>-</v>
      </c>
      <c r="AE108" s="72"/>
      <c r="AF108" s="72"/>
      <c r="AG108" s="72"/>
      <c r="AH108" s="98" t="s">
        <v>77</v>
      </c>
      <c r="AI108" s="99" t="s">
        <v>78</v>
      </c>
      <c r="AJ108" s="99" t="s">
        <v>79</v>
      </c>
      <c r="AK108" s="99" t="s">
        <v>80</v>
      </c>
      <c r="AL108" s="99" t="s">
        <v>81</v>
      </c>
      <c r="AM108" s="99" t="s">
        <v>82</v>
      </c>
      <c r="AN108" s="100" t="s">
        <v>89</v>
      </c>
      <c r="AO108" s="56"/>
      <c r="AP108" s="42"/>
      <c r="AQ108" s="43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s="45" customFormat="1" ht="12.95" customHeight="1">
      <c r="A109" s="41"/>
      <c r="B109" s="42"/>
      <c r="C109" s="46"/>
      <c r="D109" s="96" t="s">
        <v>87</v>
      </c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2"/>
      <c r="AB109" s="63"/>
      <c r="AC109" s="63"/>
      <c r="AD109" s="64"/>
      <c r="AE109" s="72"/>
      <c r="AF109" s="72"/>
      <c r="AG109" s="72"/>
      <c r="AH109" s="101" t="str">
        <f>IF(AA114="demasiado largo","-",IF(OR(AC104&lt;=0,AC108&lt;=0),"-",IF(OR(AB104=0,AC104=0,AB108=0,AC108=0,AA112=0,AB112=0,AC112=0)=TRUE,"-",IF(AF104="simple",AD104*AC104*AB112,"-"))))</f>
        <v>-</v>
      </c>
      <c r="AI109" s="102" t="str">
        <f>IF(AA114="demasiado largo","-",IF(OR(AC104&lt;=0,AC108&lt;=0),"-",IF(OR(AB104=0,AC104=0,AB108=0,AC108=0,AA112=0,AB112=0,AC112=0)=TRUE,"-",IF(AF104="simple",AD108*AC108*AB112,"-"))))</f>
        <v>-</v>
      </c>
      <c r="AJ109" s="102" t="str">
        <f>IF(AA114="demasiado largo","-",IF(OR(AC104&lt;=0,AC108&lt;=0),"-",IF(OR(AB104=0,AC104=0,AB108=0,AC108=0,AA112=0,AB112=0,AC112=0)=TRUE,"-",IF(AF104="simple",AD104*AC104*AB112/(1+AH95)*(POWER(AH95+2*AH95*AH95*(1+(AC108/AC104)+POWER(AC108/AC104,2))+POWER(AH95,3)*POWER(AC108/AC104,2),1/2)-AH95*(1+AC108/AC104)),"-"))))</f>
        <v>-</v>
      </c>
      <c r="AK109" s="102" t="str">
        <f>IF(AA114="demasiado largo","-",IF(OR(AC104&lt;=0,AC108&lt;=0),"-",IF(OR(AB104=0,AC104=0,AB108=0,AC108=0,AA112=0,AB112=0,AC112=0)=TRUE,"-",IF(AF104="simple",(1.05*AC104*AB112*AD104)/(2+AH95)*(POWER(2*AH95*(1+AH95)+(4.5*AH95*(2+AH95)*AD112/AD104/AB112/AC104/AC104),1/2)-AH95),"-"))))</f>
        <v>-</v>
      </c>
      <c r="AL109" s="102" t="str">
        <f>IF(AA114="demasiado largo","-",IF(OR(AC104&lt;=0,AC108&lt;=0),"-",IF(OR(AB104=0,AC104=0,AB108=0,AC108=0,AA112=0,AB112=0,AC112=0)=TRUE,"-",IF(AF104="simple",(1.05*AC108*AB112*AD104)/(1+2*AH95)*(POWER(2*AH95*(1+AH95)+(4.5*AH95*(2+AH95)*AD112/AD104/AB112/AC104/AC104),1/2)-AH95),"-"))))</f>
        <v>-</v>
      </c>
      <c r="AM109" s="102" t="str">
        <f>IF(AA114="demasiado largo","-",IF(OR(AC104&lt;=0,AC108&lt;=0),"-",IF(OR(AB104=0,AC104=0,AB108=0,AC108=0,AA112=0,AB112=0,AC112=0)=TRUE,"-",IF(AF104="simple",1.15*POWER(2*AH95/(1+AH95),1/2)*POWER(2*AD112*AD104*AB112,1/2),"-"))))</f>
        <v>-</v>
      </c>
      <c r="AN109" s="103" t="str">
        <f>IF(AA114="demasiado largo","-",IF(OR(AC104&lt;=0,AC108&lt;=0),"-",IF(OR(AB104=0,AC104=0,AB108=0,AC108=0,AA112=0,AB112=0,AC112=0)=TRUE,"-",IF(AF104="simple",MIN(AH109:AM109),"-"))))</f>
        <v>-</v>
      </c>
      <c r="AO109" s="56"/>
      <c r="AP109" s="42"/>
      <c r="AQ109" s="43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s="45" customFormat="1" ht="12.95" customHeight="1">
      <c r="A110" s="41"/>
      <c r="B110" s="42"/>
      <c r="C110" s="46"/>
      <c r="D110" s="55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47"/>
      <c r="AB110" s="47"/>
      <c r="AC110" s="65"/>
      <c r="AD110" s="47"/>
      <c r="AE110" s="72"/>
      <c r="AF110" s="72"/>
      <c r="AG110" s="47"/>
      <c r="AH110" s="89"/>
      <c r="AI110" s="89"/>
      <c r="AJ110" s="89"/>
      <c r="AK110" s="89"/>
      <c r="AL110" s="89"/>
      <c r="AM110" s="89"/>
      <c r="AN110" s="89"/>
      <c r="AO110" s="41"/>
      <c r="AP110" s="42"/>
      <c r="AQ110" s="43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s="45" customFormat="1" ht="12.95" customHeight="1">
      <c r="A111" s="41"/>
      <c r="B111" s="42"/>
      <c r="C111" s="66"/>
      <c r="D111" s="110" t="s">
        <v>86</v>
      </c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53" t="s">
        <v>103</v>
      </c>
      <c r="AB111" s="53" t="s">
        <v>104</v>
      </c>
      <c r="AC111" s="53" t="s">
        <v>112</v>
      </c>
      <c r="AD111" s="106" t="s">
        <v>111</v>
      </c>
      <c r="AE111" s="72"/>
      <c r="AF111" s="72"/>
      <c r="AG111" s="72"/>
      <c r="AH111" s="98" t="s">
        <v>77</v>
      </c>
      <c r="AI111" s="99" t="s">
        <v>78</v>
      </c>
      <c r="AJ111" s="99" t="s">
        <v>79</v>
      </c>
      <c r="AK111" s="99" t="s">
        <v>80</v>
      </c>
      <c r="AL111" s="100" t="s">
        <v>89</v>
      </c>
      <c r="AM111" s="89"/>
      <c r="AN111" s="89"/>
      <c r="AO111" s="41"/>
      <c r="AP111" s="42"/>
      <c r="AQ111" s="43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s="45" customFormat="1" ht="12.95" customHeight="1">
      <c r="A112" s="41"/>
      <c r="B112" s="42"/>
      <c r="C112" s="66"/>
      <c r="D112" s="111" t="s">
        <v>65</v>
      </c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11">
        <v>0</v>
      </c>
      <c r="AB112" s="111">
        <v>0</v>
      </c>
      <c r="AC112" s="111">
        <v>0</v>
      </c>
      <c r="AD112" s="116" t="str">
        <f>IF(OR(AB112=0,AC112=0)=TRUE,"-",AC112/600*180*POWER(AB112,2.6))</f>
        <v>-</v>
      </c>
      <c r="AE112" s="72"/>
      <c r="AF112" s="72"/>
      <c r="AG112" s="72"/>
      <c r="AH112" s="101" t="str">
        <f>IF(AA114="demasiado largo","-",IF(OR(AC104&lt;=0,AC108&lt;=0),"-",IF(OR(AB104=0,AC104=0,AB108=0,AC108=0,AA112=0,AB112=0,AC112=0)=TRUE,"-",IF(AF104="doble",AD104*AC104*AB112,"-"))))</f>
        <v>-</v>
      </c>
      <c r="AI112" s="102" t="str">
        <f>IF(AA114="demasiado largo","-",IF(OR(AC104&lt;=0,AC108&lt;=0),"-",IF(OR(AB104=0,AC104=0,AB108=0,AC108=0,AA112=0,AB112=0,AC112=0)=TRUE,"-",IF(AF104="doble",AD108*AC108*AB112*0.5,"-"))))</f>
        <v>-</v>
      </c>
      <c r="AJ112" s="102" t="str">
        <f>IF(AA114="demasiado largo","-",IF(OR(AC104&lt;=0,AC108&lt;=0),"-",IF(OR(AB104=0,AC104=0,AB108=0,AC108=0,AA112=0,AB112=0,AC112=0)=TRUE,"-",IF(AF104="doble",(1.05*AC104*AB112*AD104)/(2+AH95)*(POWER(2*AH95*(1+AH95)+(4*AH95*(2+AH95)*AD112/AD104/AB112/AC104/AC104),1/2)-AH95),"-"))))</f>
        <v>-</v>
      </c>
      <c r="AK112" s="102" t="str">
        <f>IF(AA114="demasiado largo","-",IF(OR(AC104&lt;=0,AC108&lt;=0),"-",IF(OR(AB104=0,AC104=0,AB108=0,AC108=0,AA112=0,AB112=0,AC112=0)=TRUE,"-",IF(AF104="doble",1.15*POWER(2*AH95/(1+AH95),1/2)*POWER(2*AD112*AD104*AB112,1/2),"-"))))</f>
        <v>-</v>
      </c>
      <c r="AL112" s="103" t="str">
        <f>IF(AA114="demasiado largo","-",IF(OR(AC104&lt;=0,AC108&lt;=0),"-",IF(OR(AB104=0,AC104=0,AB108=0,AC108=0,AA112=0,AB112=0,AC112=0)=TRUE,"-",IF(AF104="doble",MIN(AH112:AK112),"-"))))</f>
        <v>-</v>
      </c>
      <c r="AM112" s="89"/>
      <c r="AN112" s="89"/>
      <c r="AO112" s="41"/>
      <c r="AP112" s="42"/>
      <c r="AQ112" s="43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s="45" customFormat="1" ht="12.95" customHeight="1">
      <c r="A113" s="41"/>
      <c r="B113" s="42"/>
      <c r="C113" s="46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67" t="str">
        <f>IF(D112="TORNAPUNTAS","L&gt;=4d",IF(D112="CLAVOS","L&gt;= 12d","-"))</f>
        <v>L&gt;= 12d</v>
      </c>
      <c r="AB113" s="68" t="str">
        <f>IF(D112="pasadores","6&lt;=d&lt;=30",IF(D112="pernos","-",IF(D112="tornapuntas","-",IF(D112="clavos","d&lt;=8"))))</f>
        <v>d&lt;=8</v>
      </c>
      <c r="AC113" s="58"/>
      <c r="AD113" s="58"/>
      <c r="AE113" s="72"/>
      <c r="AF113" s="72"/>
      <c r="AG113" s="47"/>
      <c r="AH113" s="142" t="s">
        <v>102</v>
      </c>
      <c r="AI113" s="143"/>
      <c r="AJ113" s="143"/>
      <c r="AK113" s="144"/>
      <c r="AL113" s="89"/>
      <c r="AM113" s="89"/>
      <c r="AN113" s="89"/>
      <c r="AO113" s="41"/>
      <c r="AP113" s="42"/>
      <c r="AQ113" s="43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s="45" customFormat="1" ht="12.95" customHeight="1">
      <c r="A114" s="41"/>
      <c r="B114" s="42"/>
      <c r="C114" s="46"/>
      <c r="D114" s="58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70" t="str">
        <f>IF(OR(AND(AF104="simple",AA112&gt;AB104+AB108),AND(AF104="doble",AA112&gt;AB104*2+AB108,OR(D112="clavos",D112="tornapuntas"))),"demasiado largo","-")</f>
        <v>-</v>
      </c>
      <c r="AB114" s="71"/>
      <c r="AC114" s="71"/>
      <c r="AD114" s="71"/>
      <c r="AE114" s="47"/>
      <c r="AF114" s="71"/>
      <c r="AG114" s="71"/>
      <c r="AH114" s="118"/>
      <c r="AI114" s="119"/>
      <c r="AJ114" s="118"/>
      <c r="AK114" s="118"/>
      <c r="AL114" s="71"/>
      <c r="AM114" s="44"/>
      <c r="AN114" s="44"/>
      <c r="AO114" s="41"/>
      <c r="AP114" s="42"/>
      <c r="AQ114" s="43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s="45" customFormat="1" ht="18.75" customHeight="1">
      <c r="A115" s="41"/>
      <c r="B115" s="42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128" t="s">
        <v>99</v>
      </c>
      <c r="AI115" s="128"/>
      <c r="AJ115" s="128"/>
      <c r="AK115" s="128"/>
      <c r="AL115" s="128"/>
      <c r="AM115" s="128"/>
      <c r="AN115" s="73"/>
      <c r="AO115" s="73"/>
      <c r="AP115" s="42"/>
      <c r="AQ115" s="43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s="45" customFormat="1" ht="12">
      <c r="A116" s="41"/>
      <c r="B116" s="42"/>
      <c r="C116" s="46"/>
      <c r="D116" s="72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71"/>
      <c r="AB116" s="71"/>
      <c r="AC116" s="71"/>
      <c r="AD116" s="71"/>
      <c r="AE116" s="51"/>
      <c r="AF116" s="74"/>
      <c r="AG116" s="74"/>
      <c r="AH116" s="47"/>
      <c r="AI116" s="48"/>
      <c r="AJ116" s="47"/>
      <c r="AK116" s="47"/>
      <c r="AL116" s="47"/>
      <c r="AM116" s="92"/>
      <c r="AN116" s="44"/>
      <c r="AO116" s="41"/>
      <c r="AP116" s="42"/>
      <c r="AQ116" s="43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s="45" customFormat="1" ht="12">
      <c r="A117" s="41"/>
      <c r="B117" s="42"/>
      <c r="C117" s="46"/>
      <c r="D117" s="72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71"/>
      <c r="AB117" s="72"/>
      <c r="AC117" s="72"/>
      <c r="AD117" s="72"/>
      <c r="AE117" s="72"/>
      <c r="AF117" s="74"/>
      <c r="AG117" s="133" t="s">
        <v>122</v>
      </c>
      <c r="AH117" s="97" t="s">
        <v>90</v>
      </c>
      <c r="AI117" s="97" t="s">
        <v>91</v>
      </c>
      <c r="AJ117" s="97" t="s">
        <v>92</v>
      </c>
      <c r="AK117" s="97" t="s">
        <v>93</v>
      </c>
      <c r="AL117" s="97" t="s">
        <v>94</v>
      </c>
      <c r="AM117" s="97" t="s">
        <v>95</v>
      </c>
      <c r="AN117" s="79" t="s">
        <v>126</v>
      </c>
      <c r="AO117" s="41"/>
      <c r="AP117" s="42"/>
      <c r="AQ117" s="43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s="45" customFormat="1" ht="12">
      <c r="A118" s="41"/>
      <c r="B118" s="42"/>
      <c r="C118" s="66"/>
      <c r="D118" s="7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71"/>
      <c r="AB118" s="61"/>
      <c r="AC118" s="76"/>
      <c r="AD118" s="77"/>
      <c r="AE118" s="72"/>
      <c r="AF118" s="74"/>
      <c r="AG118" s="134"/>
      <c r="AH118" s="97">
        <f>IF(D112="TORNAPUNTAS",7*AB112,IF(D112="CLAVOS",IF(AN118="-",IF(O104&gt;420,(7+8*COS(AA104*PI()/180))*AB112,IF(AB112&lt;5,(5+5*COS(AA104*PI()/180))*AB112,(5+7*COS(AA104*PI()/180))*AB112)),(4+COS(AA104*PI()/180))*AB112),IF(D112="pasadores",(3+2*COS(AA104*PI()/180))*AB112,IF(D112="pernos",(4+COS(AA104*PI()/180))*AB112))))</f>
        <v>0</v>
      </c>
      <c r="AI118" s="97">
        <f>IF(D112="TORNAPUNTAS",5*AB112,IF(D112="CLAVOS",IF(AN118="-",IF(O104&gt;420,7*AB112,5*AB112),(3+SIN(AA104*PI()/180))*AB112),IF(D112="pasadores",3*AB112,IF(D112="pernos",(4*AB112)))))</f>
        <v>0</v>
      </c>
      <c r="AJ118" s="97">
        <f>IF(D112="TORNAPUNTAS",4*AB112,IF(D112="CLAVOS",IF(AN118="-",IF(O104&gt;420,(15+5*COS(AA104*PI()/180))*AB112,(10+5*COS(AA104*PI()/180))*AB112),(7+5*COS(AA104*PI()/180))*AB112),IF(D112="pasadores",MAX(7*AB112,80),IF(D112="pernos",MAX(7*AB112,80)))))</f>
        <v>0</v>
      </c>
      <c r="AK118" s="97">
        <f>IF(D112="TORNAPUNTAS",4*AB112,IF(D112="CLAVOS",IF(AN118="-",IF(O104&gt;420,15*AB112,10*AB112),7*AB112),IF(D112="pasadores",IF(AA104&lt;60,4*AB112,MAX(3*AB112,AB112*SIN(AA104*PI()/180)*MAX(7*AB112,80))),IF(D112="pernos",IF(AA104&lt;60,4*AB112,(1+6*SIN(AA104*PI()/180))*AB112)))))</f>
        <v>0</v>
      </c>
      <c r="AL118" s="97">
        <f>IF(D112="TORNAPUNTAS",4*AB112,IF(D112="CLAVOS",IF(AN118="-",IF(O104&gt;420,IF(AB112&lt;5,(7+2*SIN(AA104*PI()/180))*AB112,(7+5*SIN(AA104*PI()/180))*AB112),IF(AB112&lt;5,(5+2*SIN(AA104*PI()/180))*AB112,(5+5*SIN(AA104*PI()/180))*AB112)),IF(AB112&lt;5,(3+2*SIN(AA104*PI()/180))*AB112,(3+4*SIN(AA104*PI()/180))*AB112)),IF(D112="pasadores",MAX(3*AB112,(1+SIN(AA104*PI()/180))*2*AB112),IF(D112="pernos",MAX(3*AB112,(1+SIN(AA104*PI()/180))*2*AB112)))))</f>
        <v>0</v>
      </c>
      <c r="AM118" s="97">
        <f>IF(D112="TORNAPUNTAS",4*AB112,IF(D112="CLAVOS",IF(AN118="-",IF(O104&gt;420,7*AB112,5*AB112),3*AB112),IF(D112="pasadores",3*AB112,IF(D112="pernos",(3*AB112)))))</f>
        <v>0</v>
      </c>
      <c r="AN118" s="79" t="str">
        <f>IF(D112="pasadores",IF(O104&lt;500,3/4*AB112,9/10*AB112),IF(D112="pernos",AB112+1,IF(D112="tornapuntas",IF(AND(AB112&lt;6,120&lt;500)=FALSE,AB112,"-"),IF(OR(AC104&lt;MAX(AB112*7,((13*AB112)-30)*O104/400),O104&gt;500,AB112&gt;6),0.75*AB112,"-"))))</f>
        <v>-</v>
      </c>
      <c r="AO118" s="41"/>
      <c r="AP118" s="42"/>
      <c r="AQ118" s="43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s="45" customFormat="1" ht="12" customHeight="1">
      <c r="A119" s="41"/>
      <c r="B119" s="42"/>
      <c r="C119" s="46"/>
      <c r="D119" s="7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71"/>
      <c r="AB119" s="71"/>
      <c r="AC119" s="78"/>
      <c r="AD119" s="72"/>
      <c r="AE119" s="72"/>
      <c r="AF119" s="74"/>
      <c r="AG119" s="75"/>
      <c r="AH119" s="127" t="s">
        <v>113</v>
      </c>
      <c r="AI119" s="127"/>
      <c r="AJ119" s="127" t="s">
        <v>116</v>
      </c>
      <c r="AK119" s="127"/>
      <c r="AL119" s="127" t="s">
        <v>114</v>
      </c>
      <c r="AM119" s="127"/>
      <c r="AN119" s="79" t="s">
        <v>127</v>
      </c>
      <c r="AO119" s="56"/>
      <c r="AP119" s="42"/>
      <c r="AQ119" s="43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s="45" customFormat="1" ht="12">
      <c r="A120" s="41"/>
      <c r="B120" s="42"/>
      <c r="C120" s="80"/>
      <c r="D120" s="7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71"/>
      <c r="AB120" s="71"/>
      <c r="AC120" s="78"/>
      <c r="AD120" s="72"/>
      <c r="AE120" s="72"/>
      <c r="AF120" s="74"/>
      <c r="AG120" s="75"/>
      <c r="AH120" s="127"/>
      <c r="AI120" s="127"/>
      <c r="AJ120" s="127"/>
      <c r="AK120" s="127"/>
      <c r="AL120" s="127"/>
      <c r="AM120" s="127"/>
      <c r="AN120" s="79" t="s">
        <v>127</v>
      </c>
      <c r="AO120" s="56"/>
      <c r="AP120" s="42"/>
      <c r="AQ120" s="43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s="45" customFormat="1" ht="12">
      <c r="A121" s="41"/>
      <c r="B121" s="42"/>
      <c r="C121" s="66"/>
      <c r="D121" s="7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71"/>
      <c r="AB121" s="71"/>
      <c r="AC121" s="78"/>
      <c r="AD121" s="72"/>
      <c r="AE121" s="72"/>
      <c r="AF121" s="74"/>
      <c r="AG121" s="133" t="s">
        <v>123</v>
      </c>
      <c r="AH121" s="97">
        <f>IF(D112="TORNAPUNTAS",7*AB112,IF(D112="CLAVOS",IF(AN121="-",IF(O108&gt;420,(7+8*COS(AA108*PI()/180))*AB112,IF(AB112&lt;5,(5+5*COS(AA108*PI()/180))*AB112,(5+7*COS(AA108*PI()/180))*AB112)),(4+COS(AA108*PI()/180))*AB112),IF(D112="pasadores",(3+2*COS(AA108*PI()/180))*AB112,IF(D112="pernos",(4+COS(AA108*PI()/180))*AB112))))</f>
        <v>0</v>
      </c>
      <c r="AI121" s="97">
        <f>IF(D112="TORNAPUNTAS",5*AB112,IF(D112="CLAVOS",IF(AN121="-",IF(O108&gt;420,7*AB112,5*AB112),(3+SIN(AA108*PI()/180))*AB112),IF(D112="pasadores",3*AB112,IF(D112="pernos",(4*AB112)))))</f>
        <v>0</v>
      </c>
      <c r="AJ121" s="97">
        <f>IF(D112="TORNAPUNTAS",4*AB112,IF(D112="CLAVOS",IF(AN121="-",IF(O108&gt;420,(15+5*COS(AA108*PI()/180))*AB112,(10+5*COS(AA108*PI()/180))*AB112),(7+5*COS(AA108*PI()/180))*AB112),IF(D112="pasadores",MAX(7*AB112,80),IF(D112="pernos",MAX(7*AB112,80)))))</f>
        <v>0</v>
      </c>
      <c r="AK121" s="97">
        <f>IF(D112="TORNAPUNTAS",4*AB112,IF(D112="CLAVOS",IF(AN121="-",IF(O108&gt;420,15*AB112,10*AB112),7*AB112),IF(D112="pasadores",IF(AA108&lt;60,4*AB112,MAX(3*AB112,AB112*SIN(AA108*PI()/180)*MAX(7*AB112,80))),IF(D112="pernos",IF(AA108&lt;60,4*AB112,(1+6*SIN(AA108*PI()/180))*AB112)))))</f>
        <v>0</v>
      </c>
      <c r="AL121" s="97">
        <f>IF(D112="TORNAPUNTAS",4*AB112,IF(D112="CLAVOS",IF(AN121="-",IF(O108&gt;420,IF(AB112&lt;5,(7+2*SIN(AA108*PI()/180))*AB112,(7+5*SIN(AA108*PI()/180))*AB112),IF(AB112&lt;5,(5+2*SIN(AA108*PI()/180))*AB112,(5+5*SIN(AA108*PI()/180))*AB112)),IF(AB112&lt;5,(3+2*SIN(AA108*PI()/180))*AB112,(3+4*SIN(AA108*PI()/180))*AB112)),IF(D112="pasadores",MAX(3*AB112,(1+SIN(AA108*PI()/180))*2*AB112),IF(D112="pernos",MAX(3*AB112,(1+SIN(AA108*PI()/180))*2*AB112)))))</f>
        <v>0</v>
      </c>
      <c r="AM121" s="97">
        <f>IF(D112="TORNAPUNTAS",4*AB112,IF(D112="CLAVOS",IF(AN121="-",IF(O108&gt;420,7*AB112,5*AB112),3*AB112),IF(D112="pasadores",3*AB112,IF(D112="pernos",(3*AB112)))))</f>
        <v>0</v>
      </c>
      <c r="AN121" s="74" t="str">
        <f>IF(D112="pasadores",IF(O108&lt;500,3/4*AB112,9/10*AB112),IF(D112="pernos",AB112+1,IF(D112="tornapuntas",IF(AND(AB112&lt;6,120&lt;500)=FALSE,AB112,"-"),IF(OR(AC108&lt;MAX(AB112*7,((13*AB112)-30)*O108/400),O108&gt;500,AB112&gt;6),0.75*AB112,"-"))))</f>
        <v>-</v>
      </c>
      <c r="AO121" s="56"/>
      <c r="AP121" s="42"/>
      <c r="AQ121" s="43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s="45" customFormat="1" ht="12">
      <c r="A122" s="41"/>
      <c r="B122" s="42"/>
      <c r="C122" s="66"/>
      <c r="D122" s="7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71"/>
      <c r="AB122" s="71"/>
      <c r="AC122" s="78"/>
      <c r="AD122" s="72"/>
      <c r="AE122" s="72"/>
      <c r="AF122" s="74"/>
      <c r="AG122" s="135"/>
      <c r="AH122" s="97" t="s">
        <v>90</v>
      </c>
      <c r="AI122" s="97" t="s">
        <v>91</v>
      </c>
      <c r="AJ122" s="97" t="s">
        <v>92</v>
      </c>
      <c r="AK122" s="97" t="s">
        <v>93</v>
      </c>
      <c r="AL122" s="97" t="s">
        <v>94</v>
      </c>
      <c r="AM122" s="97" t="s">
        <v>95</v>
      </c>
      <c r="AN122" s="74" t="s">
        <v>126</v>
      </c>
      <c r="AO122" s="56"/>
      <c r="AP122" s="42"/>
      <c r="AQ122" s="43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s="45" customFormat="1" ht="12">
      <c r="A123" s="41"/>
      <c r="B123" s="42"/>
      <c r="C123" s="66"/>
      <c r="D123" s="7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71"/>
      <c r="AB123" s="71"/>
      <c r="AC123" s="78"/>
      <c r="AD123" s="72"/>
      <c r="AE123" s="72"/>
      <c r="AF123" s="74"/>
      <c r="AG123" s="117"/>
      <c r="AH123" s="67"/>
      <c r="AI123" s="117"/>
      <c r="AJ123" s="67"/>
      <c r="AK123" s="67"/>
      <c r="AL123" s="67"/>
      <c r="AM123" s="67"/>
      <c r="AN123" s="74"/>
      <c r="AO123" s="56"/>
      <c r="AP123" s="42"/>
      <c r="AQ123" s="43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s="45" customFormat="1" ht="12">
      <c r="A124" s="41"/>
      <c r="B124" s="42"/>
      <c r="C124" s="66"/>
      <c r="D124" s="7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71"/>
      <c r="AB124" s="71"/>
      <c r="AC124" s="78"/>
      <c r="AD124" s="72"/>
      <c r="AE124" s="72"/>
      <c r="AF124" s="74"/>
      <c r="AG124" s="117"/>
      <c r="AH124" s="67"/>
      <c r="AI124" s="117"/>
      <c r="AJ124" s="67"/>
      <c r="AK124" s="67"/>
      <c r="AL124" s="67"/>
      <c r="AM124" s="67"/>
      <c r="AN124" s="74"/>
      <c r="AO124" s="56"/>
      <c r="AP124" s="42"/>
      <c r="AQ124" s="43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s="45" customFormat="1" ht="12">
      <c r="A125" s="41"/>
      <c r="B125" s="42"/>
      <c r="C125" s="66"/>
      <c r="D125" s="7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71"/>
      <c r="AB125" s="71"/>
      <c r="AC125" s="78"/>
      <c r="AD125" s="72"/>
      <c r="AE125" s="72"/>
      <c r="AF125" s="74"/>
      <c r="AG125" s="117"/>
      <c r="AH125" s="67"/>
      <c r="AI125" s="117"/>
      <c r="AJ125" s="67"/>
      <c r="AK125" s="67"/>
      <c r="AL125" s="67"/>
      <c r="AM125" s="67"/>
      <c r="AN125" s="74"/>
      <c r="AO125" s="56"/>
      <c r="AP125" s="42"/>
      <c r="AQ125" s="43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s="45" customFormat="1" ht="12">
      <c r="A126" s="41"/>
      <c r="B126" s="42"/>
      <c r="C126" s="66"/>
      <c r="D126" s="7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71"/>
      <c r="AB126" s="71"/>
      <c r="AC126" s="78"/>
      <c r="AD126" s="72"/>
      <c r="AE126" s="72"/>
      <c r="AF126" s="71"/>
      <c r="AG126" s="61"/>
      <c r="AH126" s="61"/>
      <c r="AI126" s="72"/>
      <c r="AJ126" s="71"/>
      <c r="AK126" s="71"/>
      <c r="AL126" s="71"/>
      <c r="AM126" s="44"/>
      <c r="AN126" s="44"/>
      <c r="AO126" s="56"/>
      <c r="AP126" s="42"/>
      <c r="AQ126" s="43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s="45" customFormat="1" ht="12">
      <c r="A127" s="41"/>
      <c r="B127" s="42"/>
      <c r="C127" s="46"/>
      <c r="D127" s="7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71"/>
      <c r="AB127" s="71"/>
      <c r="AC127" s="78"/>
      <c r="AD127" s="72"/>
      <c r="AE127" s="72"/>
      <c r="AF127" s="72"/>
      <c r="AG127" s="77"/>
      <c r="AH127" s="61"/>
      <c r="AI127" s="77"/>
      <c r="AJ127" s="61"/>
      <c r="AK127" s="61"/>
      <c r="AL127" s="61"/>
      <c r="AM127" s="58"/>
      <c r="AN127" s="58"/>
      <c r="AO127" s="41"/>
      <c r="AP127" s="42"/>
      <c r="AQ127" s="43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s="45" customFormat="1" ht="12">
      <c r="A128" s="41"/>
      <c r="B128" s="42"/>
      <c r="C128" s="66"/>
      <c r="D128" s="71"/>
      <c r="E128" s="8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71"/>
      <c r="AB128" s="71"/>
      <c r="AC128" s="71"/>
      <c r="AD128" s="64"/>
      <c r="AE128" s="72"/>
      <c r="AF128" s="72"/>
      <c r="AG128" s="77"/>
      <c r="AH128" s="61"/>
      <c r="AI128" s="77"/>
      <c r="AJ128" s="61"/>
      <c r="AK128" s="61"/>
      <c r="AL128" s="61"/>
      <c r="AM128" s="58"/>
      <c r="AN128" s="58"/>
      <c r="AO128" s="41"/>
      <c r="AP128" s="42"/>
      <c r="AQ128" s="43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69">
      <c r="A129" s="82"/>
      <c r="B129" s="83"/>
      <c r="C129" s="84"/>
      <c r="D129" s="10"/>
      <c r="E129" s="85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7"/>
      <c r="AB129" s="10"/>
      <c r="AC129" s="10"/>
      <c r="AD129" s="88"/>
      <c r="AE129" s="72"/>
      <c r="AF129" s="74"/>
      <c r="AG129" s="89"/>
      <c r="AH129" s="47"/>
      <c r="AI129" s="48"/>
      <c r="AJ129" s="71"/>
      <c r="AK129" s="71"/>
      <c r="AL129" s="71"/>
      <c r="AM129" s="44"/>
      <c r="AN129" s="44"/>
      <c r="AO129" s="82"/>
      <c r="AP129" s="83"/>
      <c r="AQ129" s="20"/>
    </row>
    <row r="130" spans="1:69">
      <c r="A130" s="82"/>
      <c r="B130" s="83"/>
      <c r="C130" s="84"/>
      <c r="D130" s="10"/>
      <c r="E130" s="85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7"/>
      <c r="AB130" s="10"/>
      <c r="AC130" s="10"/>
      <c r="AD130" s="88"/>
      <c r="AE130" s="72"/>
      <c r="AF130" s="74"/>
      <c r="AG130" s="89"/>
      <c r="AH130" s="47"/>
      <c r="AI130" s="48"/>
      <c r="AJ130" s="71"/>
      <c r="AK130" s="71"/>
      <c r="AL130" s="71"/>
      <c r="AM130" s="44"/>
      <c r="AN130" s="44"/>
      <c r="AO130" s="82"/>
      <c r="AP130" s="83"/>
      <c r="AQ130" s="20"/>
    </row>
    <row r="131" spans="1:69">
      <c r="A131" s="82"/>
      <c r="B131" s="83"/>
      <c r="C131" s="84"/>
      <c r="D131" s="10"/>
      <c r="E131" s="85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7"/>
      <c r="AB131" s="10"/>
      <c r="AC131" s="10"/>
      <c r="AD131" s="88"/>
      <c r="AE131" s="72"/>
      <c r="AF131" s="74"/>
      <c r="AG131" s="89"/>
      <c r="AH131" s="47"/>
      <c r="AI131" s="48"/>
      <c r="AJ131" s="71"/>
      <c r="AK131" s="71"/>
      <c r="AL131" s="71"/>
      <c r="AM131" s="44"/>
      <c r="AN131" s="44"/>
      <c r="AO131" s="82"/>
      <c r="AP131" s="83"/>
      <c r="AQ131" s="20"/>
    </row>
    <row r="132" spans="1:69">
      <c r="A132" s="82"/>
      <c r="B132" s="83"/>
      <c r="C132" s="90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7"/>
      <c r="AB132" s="10"/>
      <c r="AC132" s="10"/>
      <c r="AD132" s="88"/>
      <c r="AE132" s="88"/>
      <c r="AF132" s="10"/>
      <c r="AG132" s="10"/>
      <c r="AH132" s="10"/>
      <c r="AI132" s="19"/>
      <c r="AO132" s="82"/>
      <c r="AP132" s="83"/>
      <c r="AQ132" s="20"/>
    </row>
    <row r="133" spans="1:69" ht="15" customHeight="1">
      <c r="A133" s="82"/>
      <c r="B133" s="129" t="s">
        <v>115</v>
      </c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1"/>
      <c r="AP133" s="132"/>
      <c r="AQ133" s="20"/>
    </row>
    <row r="134" spans="1:69">
      <c r="B134" s="121" t="s">
        <v>96</v>
      </c>
      <c r="C134" s="122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3"/>
    </row>
    <row r="135" spans="1:69">
      <c r="B135" s="4"/>
      <c r="C135" s="19"/>
      <c r="D135" s="91"/>
      <c r="E135" s="2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69">
      <c r="B136" s="4"/>
      <c r="C136" s="19"/>
      <c r="D136" s="10"/>
      <c r="E136" s="10"/>
      <c r="F136" s="10"/>
      <c r="G136" s="10"/>
      <c r="H136" s="1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69">
      <c r="B137" s="4"/>
      <c r="C137" s="10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69">
      <c r="B138" s="4"/>
      <c r="C138" s="10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69">
      <c r="B139" s="4"/>
      <c r="C139" s="17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10"/>
      <c r="AB139" s="10"/>
      <c r="AC139" s="10"/>
      <c r="AD139" s="4"/>
      <c r="AE139" s="4"/>
      <c r="AF139" s="4"/>
      <c r="AG139" s="4"/>
      <c r="AH139" s="4"/>
      <c r="AI139" s="47"/>
      <c r="AJ139" s="92"/>
      <c r="AK139" s="92"/>
      <c r="BK139" s="6"/>
      <c r="BL139" s="6"/>
      <c r="BM139" s="6"/>
      <c r="BN139" s="6"/>
      <c r="BO139" s="6"/>
      <c r="BP139" s="6"/>
      <c r="BQ139" s="6"/>
    </row>
    <row r="140" spans="1:69" s="4" customFormat="1" ht="16.5" customHeight="1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BK140" s="10"/>
      <c r="BL140" s="10"/>
      <c r="BM140" s="10"/>
      <c r="BN140" s="10"/>
      <c r="BO140" s="10"/>
      <c r="BP140" s="10"/>
      <c r="BQ140" s="10"/>
    </row>
    <row r="141" spans="1:69" s="4" customFormat="1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BK141" s="10"/>
      <c r="BL141" s="93"/>
      <c r="BM141" s="94"/>
      <c r="BN141" s="94"/>
      <c r="BO141" s="94"/>
      <c r="BP141" s="94"/>
      <c r="BQ141" s="94"/>
    </row>
    <row r="142" spans="1:69" s="4" customFormat="1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BK142" s="10"/>
      <c r="BL142" s="93"/>
      <c r="BM142" s="94"/>
      <c r="BN142" s="93"/>
      <c r="BO142" s="93"/>
      <c r="BP142" s="93"/>
      <c r="BQ142" s="93"/>
    </row>
    <row r="143" spans="1:69" s="4" customFormat="1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BK143" s="10"/>
      <c r="BL143" s="93"/>
      <c r="BM143" s="94"/>
      <c r="BN143" s="93"/>
      <c r="BO143" s="93"/>
      <c r="BP143" s="93"/>
      <c r="BQ143" s="93"/>
    </row>
    <row r="144" spans="1:69" s="4" customFormat="1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91"/>
      <c r="AD144" s="10"/>
      <c r="AE144" s="139"/>
      <c r="AF144" s="140"/>
      <c r="AG144" s="140"/>
      <c r="AH144" s="141"/>
      <c r="AI144" s="61"/>
      <c r="AJ144" s="58"/>
      <c r="AK144" s="58"/>
      <c r="BK144" s="10"/>
      <c r="BL144" s="93"/>
      <c r="BM144" s="94"/>
      <c r="BN144" s="93"/>
      <c r="BO144" s="93"/>
      <c r="BP144" s="93"/>
      <c r="BQ144" s="93"/>
    </row>
    <row r="145" spans="3:40" s="4" customFormat="1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91"/>
      <c r="AD145" s="10"/>
    </row>
    <row r="146" spans="3:40" s="4" customFormat="1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91"/>
      <c r="AD146" s="10"/>
    </row>
    <row r="147" spans="3:40" s="4" customFormat="1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91"/>
      <c r="AD147" s="10"/>
    </row>
    <row r="148" spans="3:40" s="4" customFormat="1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91"/>
      <c r="AD148" s="10"/>
    </row>
    <row r="149" spans="3:40" s="4" customFormat="1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91"/>
      <c r="AD149" s="10"/>
    </row>
    <row r="150" spans="3:40" s="4" customFormat="1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91"/>
      <c r="AD150" s="10"/>
    </row>
    <row r="151" spans="3:40" s="10" customFormat="1">
      <c r="AE151" s="72"/>
      <c r="AF151" s="71"/>
      <c r="AG151" s="71"/>
      <c r="AH151" s="71"/>
      <c r="AI151" s="72"/>
      <c r="AJ151" s="71"/>
      <c r="AK151" s="71"/>
      <c r="AL151" s="71"/>
      <c r="AM151" s="44"/>
      <c r="AN151" s="44"/>
    </row>
    <row r="152" spans="3:40" s="10" customFormat="1">
      <c r="AE152" s="72"/>
      <c r="AF152" s="71"/>
      <c r="AG152" s="71"/>
      <c r="AH152" s="71"/>
      <c r="AI152" s="72"/>
      <c r="AJ152" s="71"/>
      <c r="AK152" s="71"/>
      <c r="AL152" s="71"/>
      <c r="AM152" s="44"/>
      <c r="AN152" s="44"/>
    </row>
    <row r="153" spans="3:40" s="10" customFormat="1">
      <c r="AE153" s="72"/>
      <c r="AF153" s="71"/>
      <c r="AG153" s="71"/>
      <c r="AH153" s="71"/>
      <c r="AI153" s="72"/>
      <c r="AJ153" s="71"/>
      <c r="AK153" s="71"/>
      <c r="AL153" s="71"/>
      <c r="AM153" s="44"/>
      <c r="AN153" s="44"/>
    </row>
    <row r="154" spans="3:40" s="10" customFormat="1">
      <c r="AE154" s="72"/>
      <c r="AF154" s="71"/>
      <c r="AG154" s="71"/>
      <c r="AH154" s="71"/>
      <c r="AI154" s="72"/>
      <c r="AJ154" s="71"/>
      <c r="AK154" s="71"/>
      <c r="AL154" s="71"/>
      <c r="AM154" s="44"/>
      <c r="AN154" s="44"/>
    </row>
    <row r="155" spans="3:40" s="10" customFormat="1"/>
    <row r="156" spans="3:40" s="10" customFormat="1"/>
    <row r="157" spans="3:40" s="10" customFormat="1"/>
    <row r="158" spans="3:40" s="10" customFormat="1"/>
    <row r="159" spans="3:40" s="10" customFormat="1"/>
    <row r="160" spans="3:4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pans="1:2" s="10" customFormat="1"/>
    <row r="498" spans="1:2" s="10" customFormat="1"/>
    <row r="499" spans="1:2" s="10" customFormat="1"/>
    <row r="500" spans="1:2" s="10" customFormat="1"/>
    <row r="501" spans="1:2" s="10" customFormat="1">
      <c r="A501" s="17"/>
    </row>
    <row r="502" spans="1:2" s="10" customFormat="1">
      <c r="A502" s="95" t="s">
        <v>115</v>
      </c>
      <c r="B502" s="90"/>
    </row>
    <row r="503" spans="1:2" s="10" customFormat="1">
      <c r="A503" s="95" t="s">
        <v>96</v>
      </c>
      <c r="B503" s="90"/>
    </row>
    <row r="504" spans="1:2" s="10" customFormat="1">
      <c r="A504" s="95" t="s">
        <v>118</v>
      </c>
    </row>
    <row r="505" spans="1:2" s="10" customFormat="1"/>
    <row r="506" spans="1:2" s="10" customFormat="1"/>
    <row r="507" spans="1:2" s="10" customFormat="1"/>
    <row r="508" spans="1:2" s="10" customFormat="1"/>
    <row r="509" spans="1:2" s="10" customFormat="1"/>
    <row r="510" spans="1:2" s="10" customFormat="1"/>
    <row r="511" spans="1:2" s="10" customFormat="1"/>
    <row r="512" spans="1: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</sheetData>
  <sheetProtection password="A237" sheet="1" objects="1" scenarios="1" selectLockedCells="1" pivotTables="0"/>
  <dataConsolidate function="var">
    <dataRefs count="1">
      <dataRef ref="AB90:AF92" sheet="Hoja1"/>
    </dataRefs>
  </dataConsolidate>
  <mergeCells count="14">
    <mergeCell ref="AE144:AH144"/>
    <mergeCell ref="C100:AO100"/>
    <mergeCell ref="AH113:AK113"/>
    <mergeCell ref="B134:AP134"/>
    <mergeCell ref="B1:AP1"/>
    <mergeCell ref="AH119:AI120"/>
    <mergeCell ref="AJ119:AK120"/>
    <mergeCell ref="AL119:AM120"/>
    <mergeCell ref="AH115:AM115"/>
    <mergeCell ref="B133:AN133"/>
    <mergeCell ref="AO133:AP133"/>
    <mergeCell ref="AG117:AG118"/>
    <mergeCell ref="AG121:AG122"/>
    <mergeCell ref="AH107:AK107"/>
  </mergeCells>
  <dataValidations count="7">
    <dataValidation type="list" allowBlank="1" showInputMessage="1" showErrorMessage="1" sqref="AN168">
      <formula1>$AB$91:$AG$91</formula1>
    </dataValidation>
    <dataValidation type="list" allowBlank="1" showInputMessage="1" showErrorMessage="1" sqref="AN169">
      <formula1>$AB$92:$AG$92</formula1>
    </dataValidation>
    <dataValidation type="list" allowBlank="1" showInputMessage="1" showErrorMessage="1" sqref="AN170">
      <formula1>$AB$93:$AH$93</formula1>
    </dataValidation>
    <dataValidation type="list" allowBlank="1" showInputMessage="1" showErrorMessage="1" sqref="AI104">
      <formula1>$AA$91:$AA$93</formula1>
    </dataValidation>
    <dataValidation type="list" allowBlank="1" showInputMessage="1" showErrorMessage="1" sqref="AF104">
      <formula1>$AK$90:$AK$91</formula1>
    </dataValidation>
    <dataValidation type="list" allowBlank="1" showInputMessage="1" showErrorMessage="1" sqref="AH104">
      <formula1>$AB$90:$AF$90</formula1>
    </dataValidation>
    <dataValidation type="list" allowBlank="1" showInputMessage="1" showErrorMessage="1" sqref="D112">
      <formula1>$AJ$90:$AJ$93</formula1>
    </dataValidation>
  </dataValidations>
  <pageMargins left="0.7" right="0.7" top="0.75" bottom="0.75" header="0.3" footer="0.3"/>
  <pageSetup paperSize="9" orientation="portrait" horizontalDpi="4294967293" verticalDpi="36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L26"/>
  <sheetViews>
    <sheetView workbookViewId="0"/>
  </sheetViews>
  <sheetFormatPr baseColWidth="10" defaultRowHeight="15"/>
  <cols>
    <col min="1" max="1" width="15.85546875" customWidth="1"/>
    <col min="2" max="2" width="20.28515625" customWidth="1"/>
    <col min="3" max="3" width="18.140625" customWidth="1"/>
    <col min="4" max="4" width="19.28515625" customWidth="1"/>
    <col min="5" max="5" width="14.42578125" customWidth="1"/>
    <col min="6" max="6" width="14.140625" customWidth="1"/>
    <col min="7" max="7" width="16.5703125" customWidth="1"/>
    <col min="8" max="8" width="16.7109375" customWidth="1"/>
    <col min="9" max="9" width="15.5703125" customWidth="1"/>
    <col min="10" max="10" width="16.5703125" bestFit="1" customWidth="1"/>
    <col min="11" max="11" width="15.42578125" bestFit="1" customWidth="1"/>
    <col min="12" max="12" width="14.85546875" bestFit="1" customWidth="1"/>
  </cols>
  <sheetData>
    <row r="1" spans="1:12">
      <c r="B1" s="1" t="s">
        <v>25</v>
      </c>
    </row>
    <row r="2" spans="1:12">
      <c r="A2" s="1" t="s">
        <v>12</v>
      </c>
      <c r="B2" t="s">
        <v>50</v>
      </c>
      <c r="C2" t="s">
        <v>51</v>
      </c>
      <c r="D2" t="s">
        <v>48</v>
      </c>
      <c r="E2" t="s">
        <v>49</v>
      </c>
      <c r="F2" t="s">
        <v>47</v>
      </c>
      <c r="G2" t="s">
        <v>41</v>
      </c>
      <c r="H2" t="s">
        <v>46</v>
      </c>
      <c r="I2" t="s">
        <v>45</v>
      </c>
      <c r="J2" t="s">
        <v>44</v>
      </c>
      <c r="K2" t="s">
        <v>43</v>
      </c>
      <c r="L2" t="s">
        <v>42</v>
      </c>
    </row>
    <row r="3" spans="1:12">
      <c r="A3" s="2">
        <v>290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</row>
    <row r="4" spans="1:12">
      <c r="A4" s="2">
        <v>310</v>
      </c>
      <c r="B4" s="3">
        <v>1</v>
      </c>
      <c r="C4" s="3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</row>
    <row r="5" spans="1:12">
      <c r="A5" s="2">
        <v>320</v>
      </c>
      <c r="B5" s="3">
        <v>2</v>
      </c>
      <c r="C5" s="3">
        <v>2</v>
      </c>
      <c r="D5" s="3">
        <v>2</v>
      </c>
      <c r="E5" s="3">
        <v>2</v>
      </c>
      <c r="F5" s="3">
        <v>2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</row>
    <row r="6" spans="1:12">
      <c r="A6" s="2">
        <v>330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</row>
    <row r="7" spans="1:12">
      <c r="A7" s="2">
        <v>340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</row>
    <row r="8" spans="1:12">
      <c r="A8" s="2">
        <v>350</v>
      </c>
      <c r="B8" s="3">
        <v>2</v>
      </c>
      <c r="C8" s="3">
        <v>2</v>
      </c>
      <c r="D8" s="3">
        <v>2</v>
      </c>
      <c r="E8" s="3">
        <v>2</v>
      </c>
      <c r="F8" s="3">
        <v>2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</row>
    <row r="9" spans="1:12">
      <c r="A9" s="2">
        <v>370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</row>
    <row r="10" spans="1:12">
      <c r="A10" s="2">
        <v>380</v>
      </c>
      <c r="B10" s="3">
        <v>3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3</v>
      </c>
      <c r="L10" s="3">
        <v>3</v>
      </c>
    </row>
    <row r="11" spans="1:12">
      <c r="A11" s="2">
        <v>400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</row>
    <row r="12" spans="1:12">
      <c r="A12" s="2">
        <v>410</v>
      </c>
      <c r="B12" s="3">
        <v>2</v>
      </c>
      <c r="C12" s="3">
        <v>2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</row>
    <row r="13" spans="1:12">
      <c r="A13" s="2">
        <v>420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</row>
    <row r="14" spans="1:12">
      <c r="A14" s="2">
        <v>430</v>
      </c>
      <c r="B14" s="3">
        <v>2</v>
      </c>
      <c r="C14" s="3">
        <v>2</v>
      </c>
      <c r="D14" s="3">
        <v>2</v>
      </c>
      <c r="E14" s="3">
        <v>2</v>
      </c>
      <c r="F14" s="3">
        <v>2</v>
      </c>
      <c r="G14" s="3">
        <v>2</v>
      </c>
      <c r="H14" s="3">
        <v>2</v>
      </c>
      <c r="I14" s="3">
        <v>2</v>
      </c>
      <c r="J14" s="3">
        <v>2</v>
      </c>
      <c r="K14" s="3">
        <v>2</v>
      </c>
      <c r="L14" s="3">
        <v>2</v>
      </c>
    </row>
    <row r="15" spans="1:12">
      <c r="A15" s="2">
        <v>440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</row>
    <row r="16" spans="1:12">
      <c r="A16" s="2">
        <v>450</v>
      </c>
      <c r="B16" s="3">
        <v>1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</row>
    <row r="17" spans="1:12">
      <c r="A17" s="2">
        <v>460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</row>
    <row r="18" spans="1:12">
      <c r="A18" s="2">
        <v>530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</row>
    <row r="19" spans="1:12">
      <c r="A19" s="2">
        <v>560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</row>
    <row r="20" spans="1:12">
      <c r="A20" s="2">
        <v>590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</row>
    <row r="21" spans="1:12">
      <c r="A21" s="2">
        <v>650</v>
      </c>
      <c r="B21" s="3">
        <v>1</v>
      </c>
      <c r="C21" s="3">
        <v>1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</row>
    <row r="22" spans="1:12">
      <c r="A22" s="2">
        <v>700</v>
      </c>
      <c r="B22" s="3">
        <v>1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</row>
    <row r="23" spans="1:12">
      <c r="A23" s="2">
        <v>900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</row>
    <row r="24" spans="1:12">
      <c r="A24" s="2" t="s">
        <v>40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>
        <v>1</v>
      </c>
    </row>
    <row r="25" spans="1:12">
      <c r="A25" s="2" t="s">
        <v>62</v>
      </c>
      <c r="B25" s="3">
        <v>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</row>
    <row r="26" spans="1:12">
      <c r="A26" s="2" t="s">
        <v>24</v>
      </c>
      <c r="B26" s="3">
        <v>28</v>
      </c>
      <c r="C26" s="3">
        <v>28</v>
      </c>
      <c r="D26" s="3">
        <v>28</v>
      </c>
      <c r="E26" s="3">
        <v>28</v>
      </c>
      <c r="F26" s="3">
        <v>28</v>
      </c>
      <c r="G26" s="3">
        <v>28</v>
      </c>
      <c r="H26" s="3">
        <v>28</v>
      </c>
      <c r="I26" s="3">
        <v>28</v>
      </c>
      <c r="J26" s="3">
        <v>28</v>
      </c>
      <c r="K26" s="3">
        <v>28</v>
      </c>
      <c r="L26" s="3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Usuario</cp:lastModifiedBy>
  <dcterms:created xsi:type="dcterms:W3CDTF">2009-03-28T12:43:37Z</dcterms:created>
  <dcterms:modified xsi:type="dcterms:W3CDTF">2009-06-01T10:42:31Z</dcterms:modified>
</cp:coreProperties>
</file>