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Override PartName="/xl/theme/theme1.xml" ContentType="application/vnd.openxmlformats-officedocument.theme+xml"/>
  <Override PartName="/xl/styles.xml" ContentType="application/vnd.openxmlformats-officedocument.spreadsheetml.styles+xml"/>
  <Override PartName="/xl/pivotTables/pivotTable1.xml" ContentType="application/vnd.openxmlformats-officedocument.spreadsheetml.pivotTable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pivotCache/pivotCacheDefinition1.xml" ContentType="application/vnd.openxmlformats-officedocument.spreadsheetml.pivotCacheDefinition+xml"/>
  <Default Extension="vml" ContentType="application/vnd.openxmlformats-officedocument.vmlDrawing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xl/pivotCache/pivotCacheRecords1.xml" ContentType="application/vnd.openxmlformats-officedocument.spreadsheetml.pivotCacheRecord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codeName="ThisWorkbook" hidePivotFieldList="1" defaultThemeVersion="124226"/>
  <bookViews>
    <workbookView xWindow="240" yWindow="75" windowWidth="21120" windowHeight="10050"/>
  </bookViews>
  <sheets>
    <sheet name="Hoja1" sheetId="1" r:id="rId1"/>
    <sheet name="Hoja2" sheetId="2" r:id="rId2"/>
  </sheets>
  <calcPr calcId="125725"/>
  <pivotCaches>
    <pivotCache cacheId="0" r:id="rId3"/>
  </pivotCaches>
</workbook>
</file>

<file path=xl/calcChain.xml><?xml version="1.0" encoding="utf-8"?>
<calcChain xmlns="http://schemas.openxmlformats.org/spreadsheetml/2006/main">
  <c r="AC108" i="1"/>
  <c r="AE111"/>
  <c r="AE112"/>
  <c r="AD114"/>
  <c r="AE114" s="1"/>
  <c r="AN114"/>
  <c r="AD108"/>
  <c r="AF111"/>
  <c r="AJ114" s="1"/>
  <c r="AF107"/>
  <c r="AN107" l="1"/>
  <c r="AJ107"/>
  <c r="AH111" l="1"/>
  <c r="AL114"/>
  <c r="AL107"/>
  <c r="AI119"/>
  <c r="AH114" l="1"/>
  <c r="AH107"/>
  <c r="AG119"/>
  <c r="AD119"/>
  <c r="AH119"/>
  <c r="AE119"/>
  <c r="AF119"/>
  <c r="AC119"/>
</calcChain>
</file>

<file path=xl/comments1.xml><?xml version="1.0" encoding="utf-8"?>
<comments xmlns="http://schemas.openxmlformats.org/spreadsheetml/2006/main">
  <authors>
    <author>m</author>
  </authors>
  <commentList>
    <comment ref="AC108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Longitud máxima clavija</t>
        </r>
      </text>
    </comment>
    <comment ref="AD110" authorId="0">
      <text>
        <r>
          <rPr>
            <b/>
            <sz val="8"/>
            <color indexed="81"/>
            <rFont val="Tahoma"/>
            <family val="2"/>
          </rPr>
          <t>m: 0º-90º</t>
        </r>
        <r>
          <rPr>
            <sz val="8"/>
            <color indexed="81"/>
            <rFont val="Tahoma"/>
            <family val="2"/>
          </rPr>
          <t xml:space="preserve">
α es el ángulo que forma la dirección del esfuerzo con la dirección de la fibra de la madera</t>
        </r>
      </text>
    </comment>
    <comment ref="AE110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MIN (espesor de la pieza de madera - longitud de  penetración del clavo o tornapuntas en la misma)</t>
        </r>
      </text>
    </comment>
    <comment ref="AE112" authorId="0">
      <text>
        <r>
          <rPr>
            <b/>
            <sz val="8"/>
            <color indexed="81"/>
            <rFont val="Tahoma"/>
            <family val="2"/>
          </rPr>
          <t>m:</t>
        </r>
        <r>
          <rPr>
            <sz val="8"/>
            <color indexed="81"/>
            <rFont val="Tahoma"/>
            <family val="2"/>
          </rPr>
          <t xml:space="preserve">
penetración exacta o mínima del clavo o tornapuntas respectivamente en la pieza de madera</t>
        </r>
      </text>
    </comment>
  </commentList>
</comments>
</file>

<file path=xl/sharedStrings.xml><?xml version="1.0" encoding="utf-8"?>
<sst xmlns="http://schemas.openxmlformats.org/spreadsheetml/2006/main" count="112" uniqueCount="102">
  <si>
    <t xml:space="preserve">C14 </t>
  </si>
  <si>
    <t xml:space="preserve">C16 </t>
  </si>
  <si>
    <t xml:space="preserve">C18 </t>
  </si>
  <si>
    <t xml:space="preserve">C20 </t>
  </si>
  <si>
    <t xml:space="preserve">C22 </t>
  </si>
  <si>
    <t xml:space="preserve">C24 </t>
  </si>
  <si>
    <t xml:space="preserve">C27 </t>
  </si>
  <si>
    <t xml:space="preserve">C30 </t>
  </si>
  <si>
    <t xml:space="preserve">C35 </t>
  </si>
  <si>
    <t xml:space="preserve">C40 </t>
  </si>
  <si>
    <t xml:space="preserve">C45 </t>
  </si>
  <si>
    <t xml:space="preserve">C50 </t>
  </si>
  <si>
    <t xml:space="preserve">E0,k </t>
  </si>
  <si>
    <t xml:space="preserve">E0,medio </t>
  </si>
  <si>
    <t xml:space="preserve">E90,medio </t>
  </si>
  <si>
    <t xml:space="preserve">fc,0,k </t>
  </si>
  <si>
    <t xml:space="preserve">fc,90,k </t>
  </si>
  <si>
    <t xml:space="preserve">fm,k </t>
  </si>
  <si>
    <t xml:space="preserve">ft,0,k </t>
  </si>
  <si>
    <t xml:space="preserve">ft,90,k </t>
  </si>
  <si>
    <t xml:space="preserve">fv,k </t>
  </si>
  <si>
    <t xml:space="preserve">Gmedio </t>
  </si>
  <si>
    <t xml:space="preserve">ρk </t>
  </si>
  <si>
    <t>VALOR</t>
  </si>
  <si>
    <t xml:space="preserve">D30 </t>
  </si>
  <si>
    <t xml:space="preserve">D35 </t>
  </si>
  <si>
    <t xml:space="preserve">D40 </t>
  </si>
  <si>
    <t xml:space="preserve">D50 </t>
  </si>
  <si>
    <t xml:space="preserve">D60 </t>
  </si>
  <si>
    <t xml:space="preserve">D70 </t>
  </si>
  <si>
    <t>GL24h</t>
  </si>
  <si>
    <t xml:space="preserve">GL28h </t>
  </si>
  <si>
    <t>GL32h</t>
  </si>
  <si>
    <t>GL24c</t>
  </si>
  <si>
    <t>GL28c</t>
  </si>
  <si>
    <t>GL32c</t>
  </si>
  <si>
    <t>GL36c</t>
  </si>
  <si>
    <t xml:space="preserve"> fm,k </t>
  </si>
  <si>
    <t xml:space="preserve"> ft,0,k </t>
  </si>
  <si>
    <t xml:space="preserve"> ft,90,k </t>
  </si>
  <si>
    <t xml:space="preserve"> fc,0,k </t>
  </si>
  <si>
    <t xml:space="preserve"> fc,90,k </t>
  </si>
  <si>
    <t xml:space="preserve">fv,k  </t>
  </si>
  <si>
    <t xml:space="preserve">E0,medio  </t>
  </si>
  <si>
    <t xml:space="preserve">E0,k  </t>
  </si>
  <si>
    <t xml:space="preserve">E90,medio  </t>
  </si>
  <si>
    <t xml:space="preserve"> Gmedio  </t>
  </si>
  <si>
    <t xml:space="preserve"> ρk  </t>
  </si>
  <si>
    <t xml:space="preserve">GL36h </t>
  </si>
  <si>
    <t xml:space="preserve"> </t>
  </si>
  <si>
    <t>clavos</t>
  </si>
  <si>
    <t>tornapuntas</t>
  </si>
  <si>
    <t>pernos</t>
  </si>
  <si>
    <t>pasadores</t>
  </si>
  <si>
    <t>permanente</t>
  </si>
  <si>
    <t>larga</t>
  </si>
  <si>
    <t>media</t>
  </si>
  <si>
    <t>corta</t>
  </si>
  <si>
    <t>instantánea</t>
  </si>
  <si>
    <t>cortadura</t>
  </si>
  <si>
    <t>simple</t>
  </si>
  <si>
    <t>R1</t>
  </si>
  <si>
    <t>R2</t>
  </si>
  <si>
    <t>R3</t>
  </si>
  <si>
    <t>R4</t>
  </si>
  <si>
    <t>α</t>
  </si>
  <si>
    <t>M</t>
  </si>
  <si>
    <t>Suma de M</t>
  </si>
  <si>
    <t>Clavija</t>
  </si>
  <si>
    <t>DISTANCIA MÍNIMA ENTRE CLAVIJAS</t>
  </si>
  <si>
    <t>CÁLCULO DE LA CAPACIDAD DE CARGA CARACTERÍSTICA POR PLANO DE CORTANTE Y POR ELEMENTO DE FIJACIÓN Fv,rk</t>
  </si>
  <si>
    <t>SÓLO SE HAN DE RELLENAR LAS CASILLAS EN ROJO</t>
  </si>
  <si>
    <t xml:space="preserve">Madera </t>
  </si>
  <si>
    <t>UNIÓN MADERA-ACERO</t>
  </si>
  <si>
    <t>doble madera</t>
  </si>
  <si>
    <t>doble acero</t>
  </si>
  <si>
    <t>Creative Comons  2009 María Castaño Cerezo-Escuela Técnica Superior de Arquitectura de Valencia-ASIGNATURA "Estructuras de madera"- NORMATIVA CTE DB-SE-M (ESPAÑA)</t>
  </si>
  <si>
    <t>PLACA DELGADA</t>
  </si>
  <si>
    <t>PLACA GRUESA</t>
  </si>
  <si>
    <t>Placa Acero</t>
  </si>
  <si>
    <t>PLACA NORMAL</t>
  </si>
  <si>
    <t>Fv,rk (N)</t>
  </si>
  <si>
    <t xml:space="preserve">DISPOSICIONES CONSTRUCTIVAS DE LAS CLAVIJAS EN LA MADERA </t>
  </si>
  <si>
    <t>S275</t>
  </si>
  <si>
    <t>S235</t>
  </si>
  <si>
    <t>S355</t>
  </si>
  <si>
    <t>L (mm)</t>
  </si>
  <si>
    <t>fu (N/mm2)</t>
  </si>
  <si>
    <t>My,rk (Nmm)</t>
  </si>
  <si>
    <t>e (mm)</t>
  </si>
  <si>
    <t>t (mm)</t>
  </si>
  <si>
    <t>fy (N/mm2)</t>
  </si>
  <si>
    <t>d (mm)</t>
  </si>
  <si>
    <t>fh,k (N/mm2)</t>
  </si>
  <si>
    <t>a1 (mm)</t>
  </si>
  <si>
    <t>a2 (mm)</t>
  </si>
  <si>
    <t>a3t (mm)</t>
  </si>
  <si>
    <t>a3c (mm)</t>
  </si>
  <si>
    <t>a4t (mm)</t>
  </si>
  <si>
    <t>a4c (mm)</t>
  </si>
  <si>
    <t>Pretaladro (mm)</t>
  </si>
  <si>
    <t>Fv,rk (N) Placa de acero</t>
  </si>
</sst>
</file>

<file path=xl/styles.xml><?xml version="1.0" encoding="utf-8"?>
<styleSheet xmlns="http://schemas.openxmlformats.org/spreadsheetml/2006/main">
  <fonts count="26">
    <font>
      <sz val="11"/>
      <color theme="1"/>
      <name val="Calibri"/>
      <family val="2"/>
      <scheme val="minor"/>
    </font>
    <font>
      <b/>
      <sz val="8"/>
      <color rgb="FF000000"/>
      <name val="Arial"/>
      <family val="2"/>
    </font>
    <font>
      <sz val="8"/>
      <color rgb="FF000000"/>
      <name val="Arial"/>
      <family val="2"/>
    </font>
    <font>
      <sz val="8"/>
      <name val="Arial"/>
      <family val="2"/>
    </font>
    <font>
      <b/>
      <sz val="11"/>
      <color theme="1"/>
      <name val="Calibri"/>
      <family val="2"/>
      <scheme val="minor"/>
    </font>
    <font>
      <sz val="11"/>
      <color theme="2" tint="-0.499984740745262"/>
      <name val="Calibri"/>
      <family val="2"/>
      <scheme val="minor"/>
    </font>
    <font>
      <sz val="11"/>
      <color theme="0" tint="-0.499984740745262"/>
      <name val="Calibri"/>
      <family val="2"/>
      <scheme val="minor"/>
    </font>
    <font>
      <sz val="11"/>
      <color theme="4" tint="0.39997558519241921"/>
      <name val="Calibri"/>
      <family val="2"/>
      <scheme val="minor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sz val="11"/>
      <color theme="0" tint="-0.34998626667073579"/>
      <name val="Calibri"/>
      <family val="2"/>
      <scheme val="minor"/>
    </font>
    <font>
      <sz val="11"/>
      <color theme="5" tint="0.39997558519241921"/>
      <name val="Calibri"/>
      <family val="2"/>
      <scheme val="minor"/>
    </font>
    <font>
      <sz val="9"/>
      <color theme="4" tint="0.39997558519241921"/>
      <name val="Calibri"/>
      <family val="2"/>
      <scheme val="minor"/>
    </font>
    <font>
      <sz val="8"/>
      <color theme="1"/>
      <name val="Arial"/>
      <family val="2"/>
    </font>
    <font>
      <sz val="8"/>
      <color theme="0" tint="-0.499984740745262"/>
      <name val="Arial"/>
      <family val="2"/>
    </font>
    <font>
      <b/>
      <sz val="10"/>
      <color theme="1" tint="0.34998626667073579"/>
      <name val="Arial"/>
      <family val="2"/>
    </font>
    <font>
      <sz val="6"/>
      <color theme="0" tint="-0.499984740745262"/>
      <name val="Arial"/>
      <family val="2"/>
    </font>
    <font>
      <sz val="6"/>
      <color theme="1"/>
      <name val="Arial"/>
      <family val="2"/>
    </font>
    <font>
      <b/>
      <sz val="8"/>
      <color rgb="FFFF0000"/>
      <name val="Arial"/>
      <family val="2"/>
    </font>
    <font>
      <sz val="8"/>
      <color theme="0" tint="-0.34998626667073579"/>
      <name val="Arial"/>
      <family val="2"/>
    </font>
    <font>
      <sz val="9"/>
      <color rgb="FFFF0000"/>
      <name val="Arial"/>
      <family val="2"/>
    </font>
    <font>
      <sz val="9"/>
      <color theme="1"/>
      <name val="Arial"/>
      <family val="2"/>
    </font>
    <font>
      <b/>
      <sz val="9"/>
      <name val="Arial"/>
      <family val="2"/>
    </font>
    <font>
      <sz val="9"/>
      <color theme="2" tint="-0.499984740745262"/>
      <name val="Arial"/>
      <family val="2"/>
    </font>
    <font>
      <b/>
      <sz val="9"/>
      <color theme="1"/>
      <name val="Arial"/>
      <family val="2"/>
    </font>
    <font>
      <sz val="9"/>
      <color theme="0" tint="-0.34998626667073579"/>
      <name val="Arial"/>
      <family val="2"/>
    </font>
  </fonts>
  <fills count="8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4" tint="0.79998168889431442"/>
        <bgColor theme="4" tint="0.79998168889431442"/>
      </patternFill>
    </fill>
    <fill>
      <patternFill patternType="solid">
        <fgColor theme="5" tint="0.59999389629810485"/>
        <bgColor indexed="64"/>
      </patternFill>
    </fill>
    <fill>
      <patternFill patternType="solid">
        <fgColor theme="7" tint="0.59996337778862885"/>
        <bgColor theme="4" tint="0.79982909634693444"/>
      </patternFill>
    </fill>
    <fill>
      <patternFill patternType="solid">
        <fgColor theme="0" tint="-0.14996795556505021"/>
        <bgColor theme="0" tint="-0.14990691854609822"/>
      </patternFill>
    </fill>
    <fill>
      <patternFill patternType="solid">
        <fgColor theme="0" tint="-0.14996795556505021"/>
        <bgColor indexed="64"/>
      </patternFill>
    </fill>
  </fills>
  <borders count="41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auto="1"/>
      </left>
      <right/>
      <top/>
      <bottom/>
      <diagonal/>
    </border>
    <border>
      <left/>
      <right/>
      <top style="thin">
        <color auto="1"/>
      </top>
      <bottom/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/>
      <bottom style="thin">
        <color theme="0"/>
      </bottom>
      <diagonal/>
    </border>
    <border>
      <left style="thin">
        <color theme="0"/>
      </left>
      <right/>
      <top style="thin">
        <color theme="0"/>
      </top>
      <bottom style="thin">
        <color theme="0"/>
      </bottom>
      <diagonal/>
    </border>
    <border>
      <left style="thin">
        <color theme="0"/>
      </left>
      <right/>
      <top/>
      <bottom style="thin">
        <color theme="0"/>
      </bottom>
      <diagonal/>
    </border>
    <border>
      <left/>
      <right style="thin">
        <color theme="0"/>
      </right>
      <top style="thin">
        <color theme="0"/>
      </top>
      <bottom style="thin">
        <color theme="0"/>
      </bottom>
      <diagonal/>
    </border>
    <border>
      <left style="thin">
        <color theme="0"/>
      </left>
      <right style="thin">
        <color theme="0"/>
      </right>
      <top style="thin">
        <color theme="0"/>
      </top>
      <bottom/>
      <diagonal/>
    </border>
    <border>
      <left style="thin">
        <color theme="0"/>
      </left>
      <right/>
      <top style="thin">
        <color theme="0"/>
      </top>
      <bottom/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 style="thin">
        <color theme="0"/>
      </left>
      <right style="thin">
        <color theme="0"/>
      </right>
      <top/>
      <bottom/>
      <diagonal/>
    </border>
    <border>
      <left/>
      <right style="thin">
        <color theme="0"/>
      </right>
      <top style="thin">
        <color theme="0"/>
      </top>
      <bottom/>
      <diagonal/>
    </border>
    <border>
      <left/>
      <right/>
      <top style="thin">
        <color theme="0"/>
      </top>
      <bottom style="thin">
        <color theme="0"/>
      </bottom>
      <diagonal/>
    </border>
    <border>
      <left/>
      <right/>
      <top/>
      <bottom style="thin">
        <color theme="0"/>
      </bottom>
      <diagonal/>
    </border>
    <border>
      <left/>
      <right style="thin">
        <color theme="0"/>
      </right>
      <top/>
      <bottom style="thin">
        <color theme="0"/>
      </bottom>
      <diagonal/>
    </border>
    <border>
      <left style="thin">
        <color theme="5" tint="0.59996337778862885"/>
      </left>
      <right style="thin">
        <color theme="5" tint="0.59996337778862885"/>
      </right>
      <top style="thin">
        <color theme="5" tint="0.59996337778862885"/>
      </top>
      <bottom style="thin">
        <color theme="5" tint="0.59996337778862885"/>
      </bottom>
      <diagonal/>
    </border>
    <border>
      <left style="thin">
        <color theme="0"/>
      </left>
      <right/>
      <top style="thin">
        <color theme="5" tint="0.59996337778862885"/>
      </top>
      <bottom style="thin">
        <color theme="0"/>
      </bottom>
      <diagonal/>
    </border>
    <border>
      <left/>
      <right/>
      <top style="thin">
        <color theme="5" tint="0.59996337778862885"/>
      </top>
      <bottom style="thin">
        <color theme="0"/>
      </bottom>
      <diagonal/>
    </border>
    <border>
      <left/>
      <right style="thin">
        <color theme="0"/>
      </right>
      <top style="thin">
        <color theme="5" tint="0.59996337778862885"/>
      </top>
      <bottom style="thin">
        <color theme="0"/>
      </bottom>
      <diagonal/>
    </border>
    <border>
      <left style="thin">
        <color theme="7" tint="0.59996337778862885"/>
      </left>
      <right/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7" tint="0.59996337778862885"/>
      </left>
      <right style="thin">
        <color theme="4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4" tint="0.59996337778862885"/>
      </left>
      <right style="thin">
        <color theme="4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4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0"/>
      </left>
      <right style="thin">
        <color theme="0"/>
      </right>
      <top style="thin">
        <color theme="0"/>
      </top>
      <bottom style="thin">
        <color theme="5" tint="0.59996337778862885"/>
      </bottom>
      <diagonal/>
    </border>
    <border>
      <left style="thin">
        <color theme="0"/>
      </left>
      <right style="thin">
        <color theme="0"/>
      </right>
      <top style="thin">
        <color theme="5" tint="0.59996337778862885"/>
      </top>
      <bottom style="thin">
        <color theme="0"/>
      </bottom>
      <diagonal/>
    </border>
    <border>
      <left style="thin">
        <color theme="0" tint="-0.499984740745262"/>
      </left>
      <right style="thin">
        <color theme="0" tint="-0.499984740745262"/>
      </right>
      <top style="thin">
        <color theme="0" tint="-0.499984740745262"/>
      </top>
      <bottom style="thin">
        <color theme="0" tint="-0.499984740745262"/>
      </bottom>
      <diagonal/>
    </border>
    <border>
      <left style="thin">
        <color theme="7" tint="0.59996337778862885"/>
      </left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/>
      <right style="thin">
        <color theme="4" tint="0.59996337778862885"/>
      </right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4" tint="0.59996337778862885"/>
      </left>
      <right/>
      <top style="thin">
        <color theme="7" tint="0.59996337778862885"/>
      </top>
      <bottom style="thin">
        <color theme="7" tint="0.59996337778862885"/>
      </bottom>
      <diagonal/>
    </border>
    <border>
      <left style="thin">
        <color theme="4" tint="0.59996337778862885"/>
      </left>
      <right/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4" tint="0.59996337778862885"/>
      </right>
      <top style="thin">
        <color theme="4" tint="0.59996337778862885"/>
      </top>
      <bottom style="thin">
        <color theme="4" tint="0.59996337778862885"/>
      </bottom>
      <diagonal/>
    </border>
    <border>
      <left/>
      <right style="thin">
        <color theme="7" tint="0.59996337778862885"/>
      </right>
      <top style="thin">
        <color theme="7" tint="0.59996337778862885"/>
      </top>
      <bottom style="thin">
        <color theme="7" tint="0.59996337778862885"/>
      </bottom>
      <diagonal/>
    </border>
  </borders>
  <cellStyleXfs count="1">
    <xf numFmtId="0" fontId="0" fillId="0" borderId="0"/>
  </cellStyleXfs>
  <cellXfs count="104">
    <xf numFmtId="0" fontId="0" fillId="0" borderId="0" xfId="0"/>
    <xf numFmtId="0" fontId="0" fillId="0" borderId="0" xfId="0" applyAlignment="1">
      <alignment horizontal="left"/>
    </xf>
    <xf numFmtId="0" fontId="0" fillId="0" borderId="0" xfId="0" applyNumberFormat="1"/>
    <xf numFmtId="0" fontId="20" fillId="0" borderId="18" xfId="0" applyFont="1" applyBorder="1" applyAlignment="1" applyProtection="1">
      <alignment horizontal="center" vertical="center"/>
      <protection locked="0"/>
    </xf>
    <xf numFmtId="0" fontId="20" fillId="0" borderId="24" xfId="0" applyFont="1" applyBorder="1" applyAlignment="1" applyProtection="1">
      <alignment horizontal="center" vertical="center"/>
      <protection locked="0"/>
    </xf>
    <xf numFmtId="0" fontId="23" fillId="0" borderId="18" xfId="0" applyFont="1" applyBorder="1" applyAlignment="1" applyProtection="1">
      <alignment horizontal="center" vertical="center"/>
    </xf>
    <xf numFmtId="0" fontId="20" fillId="0" borderId="29" xfId="0" applyFont="1" applyBorder="1" applyAlignment="1" applyProtection="1">
      <alignment horizontal="center" vertical="center"/>
      <protection locked="0"/>
    </xf>
    <xf numFmtId="0" fontId="0" fillId="0" borderId="11" xfId="0" applyBorder="1" applyProtection="1"/>
    <xf numFmtId="0" fontId="15" fillId="0" borderId="14" xfId="0" applyFont="1" applyBorder="1" applyAlignment="1" applyProtection="1">
      <alignment horizontal="center"/>
    </xf>
    <xf numFmtId="0" fontId="15" fillId="0" borderId="22" xfId="0" applyFont="1" applyBorder="1" applyAlignment="1" applyProtection="1">
      <alignment horizontal="center"/>
    </xf>
    <xf numFmtId="0" fontId="15" fillId="0" borderId="23" xfId="0" applyFont="1" applyBorder="1" applyAlignment="1" applyProtection="1">
      <alignment horizontal="center"/>
    </xf>
    <xf numFmtId="0" fontId="0" fillId="0" borderId="0" xfId="0" applyProtection="1"/>
    <xf numFmtId="0" fontId="0" fillId="0" borderId="0" xfId="0" applyAlignment="1" applyProtection="1">
      <alignment horizontal="center" vertical="center"/>
    </xf>
    <xf numFmtId="0" fontId="3" fillId="0" borderId="1" xfId="0" applyFont="1" applyBorder="1" applyAlignment="1" applyProtection="1">
      <alignment horizontal="center" vertical="center" wrapText="1"/>
    </xf>
    <xf numFmtId="0" fontId="2" fillId="0" borderId="3" xfId="0" applyFont="1" applyBorder="1" applyAlignment="1" applyProtection="1">
      <alignment horizontal="center" vertical="center" wrapText="1"/>
    </xf>
    <xf numFmtId="2" fontId="0" fillId="0" borderId="0" xfId="0" applyNumberFormat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1" fillId="0" borderId="2" xfId="0" applyFont="1" applyBorder="1" applyAlignment="1" applyProtection="1">
      <alignment horizontal="center" vertical="center" wrapText="1"/>
    </xf>
    <xf numFmtId="0" fontId="2" fillId="0" borderId="4" xfId="0" applyFont="1" applyBorder="1" applyAlignment="1" applyProtection="1">
      <alignment horizontal="center" vertical="center" wrapText="1"/>
    </xf>
    <xf numFmtId="0" fontId="1" fillId="0" borderId="5" xfId="0" applyFont="1" applyBorder="1" applyAlignment="1" applyProtection="1">
      <alignment horizontal="center" vertical="center" wrapText="1"/>
    </xf>
    <xf numFmtId="0" fontId="2" fillId="0" borderId="7" xfId="0" applyFont="1" applyBorder="1" applyAlignment="1" applyProtection="1">
      <alignment horizontal="center" vertical="center" wrapText="1"/>
    </xf>
    <xf numFmtId="0" fontId="1" fillId="0" borderId="6" xfId="0" applyFont="1" applyBorder="1" applyAlignment="1" applyProtection="1">
      <alignment horizontal="center" vertical="center" wrapText="1"/>
    </xf>
    <xf numFmtId="0" fontId="2" fillId="0" borderId="8" xfId="0" applyFont="1" applyBorder="1" applyAlignment="1" applyProtection="1">
      <alignment horizontal="center" vertical="center" wrapText="1"/>
    </xf>
    <xf numFmtId="0" fontId="0" fillId="2" borderId="0" xfId="0" applyFill="1" applyAlignment="1" applyProtection="1">
      <alignment horizontal="center" vertical="center"/>
    </xf>
    <xf numFmtId="0" fontId="0" fillId="2" borderId="9" xfId="0" applyFill="1" applyBorder="1" applyAlignment="1" applyProtection="1">
      <alignment horizontal="center" vertical="center"/>
    </xf>
    <xf numFmtId="2" fontId="0" fillId="2" borderId="0" xfId="0" applyNumberFormat="1" applyFill="1" applyAlignment="1" applyProtection="1">
      <alignment horizontal="center" vertical="center"/>
    </xf>
    <xf numFmtId="2" fontId="0" fillId="2" borderId="11" xfId="0" applyNumberFormat="1" applyFill="1" applyBorder="1" applyAlignment="1" applyProtection="1">
      <alignment horizontal="center" vertical="center"/>
    </xf>
    <xf numFmtId="0" fontId="0" fillId="2" borderId="0" xfId="0" applyFill="1" applyAlignment="1" applyProtection="1">
      <alignment horizontal="left" vertical="center"/>
    </xf>
    <xf numFmtId="0" fontId="0" fillId="2" borderId="11" xfId="0" applyFill="1" applyBorder="1" applyAlignment="1" applyProtection="1">
      <alignment horizontal="center" vertical="center"/>
    </xf>
    <xf numFmtId="0" fontId="0" fillId="2" borderId="10" xfId="0" applyFill="1" applyBorder="1" applyAlignment="1" applyProtection="1">
      <alignment horizontal="center" vertical="center"/>
    </xf>
    <xf numFmtId="0" fontId="0" fillId="2" borderId="0" xfId="0" applyFill="1" applyBorder="1" applyAlignment="1" applyProtection="1">
      <alignment horizontal="center" vertical="center"/>
    </xf>
    <xf numFmtId="0" fontId="0" fillId="0" borderId="13" xfId="0" applyBorder="1" applyProtection="1"/>
    <xf numFmtId="0" fontId="14" fillId="6" borderId="0" xfId="0" applyFont="1" applyFill="1" applyBorder="1" applyAlignment="1" applyProtection="1">
      <alignment horizontal="center" vertical="center"/>
    </xf>
    <xf numFmtId="0" fontId="13" fillId="7" borderId="0" xfId="0" applyFont="1" applyFill="1" applyAlignment="1" applyProtection="1">
      <alignment horizontal="center" vertical="center"/>
    </xf>
    <xf numFmtId="0" fontId="0" fillId="0" borderId="15" xfId="0" applyBorder="1" applyProtection="1"/>
    <xf numFmtId="0" fontId="4" fillId="6" borderId="0" xfId="0" applyFont="1" applyFill="1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0" xfId="0" applyBorder="1" applyProtection="1"/>
    <xf numFmtId="0" fontId="24" fillId="5" borderId="35" xfId="0" applyFont="1" applyFill="1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6" xfId="0" applyBorder="1" applyProtection="1"/>
    <xf numFmtId="0" fontId="21" fillId="0" borderId="17" xfId="0" applyFont="1" applyBorder="1" applyProtection="1"/>
    <xf numFmtId="0" fontId="24" fillId="3" borderId="18" xfId="0" applyFont="1" applyFill="1" applyBorder="1" applyAlignment="1" applyProtection="1">
      <alignment horizontal="center" vertical="center"/>
    </xf>
    <xf numFmtId="0" fontId="21" fillId="0" borderId="18" xfId="0" applyFont="1" applyBorder="1" applyAlignment="1" applyProtection="1">
      <alignment horizontal="center" vertical="center"/>
    </xf>
    <xf numFmtId="0" fontId="21" fillId="3" borderId="18" xfId="0" applyFont="1" applyFill="1" applyBorder="1" applyAlignment="1" applyProtection="1">
      <alignment horizontal="center" vertical="center"/>
    </xf>
    <xf numFmtId="0" fontId="24" fillId="5" borderId="31" xfId="0" applyFont="1" applyFill="1" applyBorder="1" applyAlignment="1" applyProtection="1">
      <alignment horizontal="center" vertical="center"/>
    </xf>
    <xf numFmtId="0" fontId="13" fillId="0" borderId="28" xfId="0" applyFont="1" applyBorder="1" applyAlignment="1" applyProtection="1">
      <alignment horizontal="center" vertical="center"/>
    </xf>
    <xf numFmtId="0" fontId="13" fillId="0" borderId="36" xfId="0" applyFont="1" applyBorder="1" applyAlignment="1" applyProtection="1">
      <alignment horizontal="center" vertical="center"/>
    </xf>
    <xf numFmtId="0" fontId="13" fillId="0" borderId="37" xfId="0" applyFont="1" applyBorder="1" applyAlignment="1" applyProtection="1">
      <alignment horizontal="center" vertical="center"/>
    </xf>
    <xf numFmtId="0" fontId="20" fillId="0" borderId="18" xfId="0" applyFont="1" applyBorder="1" applyAlignment="1" applyProtection="1">
      <alignment horizontal="center" vertical="center"/>
    </xf>
    <xf numFmtId="3" fontId="22" fillId="0" borderId="18" xfId="0" applyNumberFormat="1" applyFont="1" applyBorder="1" applyAlignment="1" applyProtection="1">
      <alignment horizontal="center" vertical="center"/>
    </xf>
    <xf numFmtId="3" fontId="22" fillId="0" borderId="31" xfId="0" applyNumberFormat="1" applyFont="1" applyBorder="1" applyAlignment="1" applyProtection="1">
      <alignment horizontal="center" vertical="center"/>
    </xf>
    <xf numFmtId="3" fontId="6" fillId="0" borderId="28" xfId="0" applyNumberFormat="1" applyFont="1" applyBorder="1" applyAlignment="1" applyProtection="1">
      <alignment horizontal="center" vertical="center"/>
    </xf>
    <xf numFmtId="0" fontId="0" fillId="0" borderId="36" xfId="0" applyBorder="1" applyAlignment="1" applyProtection="1">
      <alignment horizontal="center" vertical="center"/>
    </xf>
    <xf numFmtId="3" fontId="6" fillId="0" borderId="37" xfId="0" applyNumberFormat="1" applyFont="1" applyBorder="1" applyAlignment="1" applyProtection="1">
      <alignment horizontal="center" vertical="center"/>
    </xf>
    <xf numFmtId="3" fontId="6" fillId="0" borderId="36" xfId="0" applyNumberFormat="1" applyFont="1" applyBorder="1" applyAlignment="1" applyProtection="1">
      <alignment horizontal="center" vertical="center"/>
    </xf>
    <xf numFmtId="0" fontId="0" fillId="0" borderId="12" xfId="0" applyBorder="1" applyProtection="1"/>
    <xf numFmtId="0" fontId="19" fillId="0" borderId="12" xfId="0" applyFont="1" applyBorder="1" applyAlignment="1" applyProtection="1">
      <alignment horizontal="center" vertical="top"/>
    </xf>
    <xf numFmtId="0" fontId="21" fillId="0" borderId="11" xfId="0" applyFont="1" applyBorder="1" applyProtection="1"/>
    <xf numFmtId="0" fontId="0" fillId="0" borderId="34" xfId="0" applyBorder="1" applyAlignment="1" applyProtection="1">
      <alignment horizontal="center" vertical="center"/>
    </xf>
    <xf numFmtId="0" fontId="0" fillId="0" borderId="34" xfId="0" pivotButton="1" applyBorder="1" applyAlignment="1" applyProtection="1">
      <alignment horizontal="center" vertical="center"/>
    </xf>
    <xf numFmtId="0" fontId="0" fillId="0" borderId="29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21" fillId="4" borderId="24" xfId="0" applyFont="1" applyFill="1" applyBorder="1" applyAlignment="1" applyProtection="1">
      <alignment horizontal="center" vertical="center"/>
    </xf>
    <xf numFmtId="0" fontId="21" fillId="0" borderId="24" xfId="0" applyFont="1" applyBorder="1" applyAlignment="1" applyProtection="1">
      <alignment horizontal="center" vertical="center"/>
    </xf>
    <xf numFmtId="2" fontId="21" fillId="4" borderId="24" xfId="0" applyNumberFormat="1" applyFont="1" applyFill="1" applyBorder="1" applyAlignment="1" applyProtection="1">
      <alignment horizontal="center" vertical="center"/>
    </xf>
    <xf numFmtId="3" fontId="5" fillId="0" borderId="29" xfId="0" applyNumberFormat="1" applyFont="1" applyBorder="1" applyAlignment="1" applyProtection="1">
      <alignment horizontal="center" vertical="center"/>
    </xf>
    <xf numFmtId="3" fontId="5" fillId="0" borderId="30" xfId="0" applyNumberFormat="1" applyFont="1" applyBorder="1" applyAlignment="1" applyProtection="1">
      <alignment horizontal="center" vertical="center"/>
    </xf>
    <xf numFmtId="0" fontId="21" fillId="0" borderId="24" xfId="0" applyNumberFormat="1" applyFont="1" applyBorder="1" applyAlignment="1" applyProtection="1">
      <alignment horizontal="center" vertical="center"/>
    </xf>
    <xf numFmtId="0" fontId="23" fillId="0" borderId="24" xfId="0" applyFont="1" applyBorder="1" applyAlignment="1" applyProtection="1">
      <alignment horizontal="center" vertical="center"/>
    </xf>
    <xf numFmtId="2" fontId="22" fillId="0" borderId="24" xfId="0" applyNumberFormat="1" applyFont="1" applyBorder="1" applyAlignment="1" applyProtection="1">
      <alignment horizontal="center" vertical="center"/>
    </xf>
    <xf numFmtId="0" fontId="12" fillId="0" borderId="14" xfId="0" applyFont="1" applyBorder="1" applyAlignment="1" applyProtection="1">
      <alignment horizontal="left" vertical="center"/>
    </xf>
    <xf numFmtId="0" fontId="24" fillId="5" borderId="37" xfId="0" applyFont="1" applyFill="1" applyBorder="1" applyAlignment="1" applyProtection="1">
      <alignment horizontal="center" vertical="center"/>
    </xf>
    <xf numFmtId="0" fontId="24" fillId="5" borderId="40" xfId="0" applyFont="1" applyFill="1" applyBorder="1" applyAlignment="1" applyProtection="1">
      <alignment horizontal="center" vertical="center"/>
    </xf>
    <xf numFmtId="3" fontId="22" fillId="0" borderId="38" xfId="0" applyNumberFormat="1" applyFont="1" applyBorder="1" applyAlignment="1" applyProtection="1">
      <alignment horizontal="center" vertical="center"/>
    </xf>
    <xf numFmtId="3" fontId="22" fillId="0" borderId="39" xfId="0" applyNumberFormat="1" applyFont="1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0" fontId="13" fillId="6" borderId="0" xfId="0" applyFont="1" applyFill="1" applyAlignment="1" applyProtection="1">
      <alignment horizontal="center" vertical="center"/>
    </xf>
    <xf numFmtId="0" fontId="0" fillId="0" borderId="21" xfId="0" applyBorder="1" applyProtection="1"/>
    <xf numFmtId="0" fontId="25" fillId="0" borderId="32" xfId="0" applyFont="1" applyBorder="1" applyAlignment="1" applyProtection="1">
      <alignment horizontal="left" vertical="center"/>
    </xf>
    <xf numFmtId="0" fontId="21" fillId="0" borderId="21" xfId="0" applyFont="1" applyBorder="1" applyProtection="1"/>
    <xf numFmtId="0" fontId="10" fillId="0" borderId="11" xfId="0" applyFont="1" applyBorder="1" applyAlignment="1" applyProtection="1">
      <alignment horizontal="center" vertical="center"/>
    </xf>
    <xf numFmtId="0" fontId="25" fillId="0" borderId="33" xfId="0" applyFont="1" applyBorder="1" applyAlignment="1" applyProtection="1">
      <alignment horizontal="center"/>
    </xf>
    <xf numFmtId="0" fontId="11" fillId="0" borderId="25" xfId="0" applyFont="1" applyBorder="1" applyAlignment="1" applyProtection="1">
      <alignment horizontal="left" vertical="center"/>
    </xf>
    <xf numFmtId="0" fontId="11" fillId="0" borderId="26" xfId="0" applyFont="1" applyBorder="1" applyAlignment="1" applyProtection="1">
      <alignment horizontal="left"/>
    </xf>
    <xf numFmtId="0" fontId="11" fillId="0" borderId="27" xfId="0" applyFont="1" applyBorder="1" applyAlignment="1" applyProtection="1">
      <alignment horizontal="left"/>
    </xf>
    <xf numFmtId="3" fontId="0" fillId="0" borderId="11" xfId="0" applyNumberFormat="1" applyBorder="1" applyProtection="1"/>
    <xf numFmtId="0" fontId="0" fillId="0" borderId="12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23" xfId="0" applyBorder="1" applyAlignment="1" applyProtection="1">
      <alignment horizontal="center" vertical="center"/>
    </xf>
    <xf numFmtId="0" fontId="7" fillId="0" borderId="13" xfId="0" applyFont="1" applyBorder="1" applyAlignment="1" applyProtection="1">
      <alignment horizontal="left" vertical="center"/>
    </xf>
    <xf numFmtId="0" fontId="0" fillId="0" borderId="17" xfId="0" applyBorder="1" applyAlignment="1" applyProtection="1">
      <alignment horizontal="center" vertical="center"/>
    </xf>
    <xf numFmtId="0" fontId="7" fillId="0" borderId="23" xfId="0" applyFont="1" applyBorder="1" applyAlignment="1" applyProtection="1">
      <alignment horizontal="left" vertical="center"/>
    </xf>
    <xf numFmtId="0" fontId="0" fillId="0" borderId="20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17" xfId="0" applyBorder="1" applyProtection="1"/>
    <xf numFmtId="0" fontId="16" fillId="6" borderId="0" xfId="0" applyFont="1" applyFill="1" applyBorder="1" applyAlignment="1" applyProtection="1">
      <alignment horizontal="center" vertical="center"/>
    </xf>
    <xf numFmtId="0" fontId="17" fillId="6" borderId="0" xfId="0" applyFont="1" applyFill="1" applyAlignment="1" applyProtection="1">
      <alignment horizontal="center" vertical="center"/>
    </xf>
    <xf numFmtId="0" fontId="18" fillId="0" borderId="14" xfId="0" applyFont="1" applyBorder="1" applyAlignment="1" applyProtection="1">
      <alignment horizontal="center"/>
    </xf>
    <xf numFmtId="0" fontId="18" fillId="0" borderId="22" xfId="0" applyFont="1" applyBorder="1" applyAlignment="1" applyProtection="1">
      <alignment horizontal="center"/>
    </xf>
    <xf numFmtId="0" fontId="18" fillId="0" borderId="23" xfId="0" applyFont="1" applyBorder="1" applyAlignment="1" applyProtection="1">
      <alignment horizontal="center"/>
    </xf>
    <xf numFmtId="2" fontId="0" fillId="0" borderId="11" xfId="0" applyNumberFormat="1" applyBorder="1" applyAlignment="1" applyProtection="1">
      <alignment horizontal="center" vertical="center"/>
    </xf>
    <xf numFmtId="0" fontId="13" fillId="0" borderId="11" xfId="0" applyFont="1" applyBorder="1" applyProtection="1"/>
  </cellXfs>
  <cellStyles count="1">
    <cellStyle name="Normal" xfId="0" builtinId="0"/>
  </cellStyles>
  <dxfs count="17">
    <dxf>
      <protection locked="0"/>
    </dxf>
    <dxf>
      <protection locked="1"/>
    </dxf>
    <dxf>
      <alignment horizontal="center" vertical="center" readingOrder="0"/>
    </dxf>
    <dxf>
      <border>
        <left style="thin">
          <color theme="0" tint="-0.499984740745262"/>
        </left>
        <right style="thin">
          <color theme="0" tint="-0.499984740745262"/>
        </right>
        <top style="thin">
          <color theme="0" tint="-0.499984740745262"/>
        </top>
        <bottom style="thin">
          <color theme="0" tint="-0.499984740745262"/>
        </bottom>
        <vertical style="thin">
          <color theme="0" tint="-0.499984740745262"/>
        </vertical>
        <horizontal style="thin">
          <color theme="0" tint="-0.499984740745262"/>
        </horizontal>
      </border>
    </dxf>
    <dxf>
      <alignment horizontal="center" vertical="center" readingOrder="0"/>
    </dxf>
    <dxf>
      <font>
        <color rgb="FFFF0000"/>
      </font>
    </dxf>
    <dxf>
      <border>
        <left style="thin">
          <color theme="4" tint="0.59996337778862885"/>
        </left>
        <right style="thin">
          <color theme="4" tint="0.59996337778862885"/>
        </right>
        <top style="thin">
          <color theme="4" tint="0.59996337778862885"/>
        </top>
        <bottom style="thin">
          <color theme="4" tint="0.59996337778862885"/>
        </bottom>
        <vertical style="thin">
          <color theme="4" tint="0.59996337778862885"/>
        </vertical>
        <horizontal style="thin">
          <color theme="4" tint="0.59996337778862885"/>
        </horizontal>
      </border>
    </dxf>
    <dxf>
      <fill>
        <patternFill patternType="solid">
          <bgColor theme="5" tint="0.59999389629810485"/>
        </patternFill>
      </fill>
    </dxf>
    <dxf>
      <border>
        <left style="thin">
          <color theme="5" tint="0.59996337778862885"/>
        </left>
        <right style="thin">
          <color theme="5" tint="0.59996337778862885"/>
        </right>
        <top style="thin">
          <color theme="5" tint="0.59996337778862885"/>
        </top>
        <bottom style="thin">
          <color theme="5" tint="0.59996337778862885"/>
        </bottom>
        <vertical style="thin">
          <color theme="5" tint="0.59996337778862885"/>
        </vertical>
        <horizontal style="thin">
          <color theme="5" tint="0.59996337778862885"/>
        </horizontal>
      </border>
    </dxf>
    <dxf>
      <border>
        <left style="thin">
          <color theme="5" tint="0.59996337778862885"/>
        </left>
        <right style="thin">
          <color theme="5" tint="0.59996337778862885"/>
        </right>
        <top style="thin">
          <color theme="5" tint="0.59996337778862885"/>
        </top>
        <bottom style="thin">
          <color theme="5" tint="0.59996337778862885"/>
        </bottom>
        <vertical style="thin">
          <color theme="5" tint="0.59996337778862885"/>
        </vertical>
        <horizontal style="thin">
          <color theme="5" tint="0.59996337778862885"/>
        </horizontal>
      </border>
    </dxf>
    <dxf>
      <border>
        <left style="thin">
          <color theme="5" tint="0.59996337778862885"/>
        </left>
        <right style="thin">
          <color theme="5" tint="0.59996337778862885"/>
        </right>
        <top style="thin">
          <color theme="5" tint="0.59996337778862885"/>
        </top>
        <bottom style="thin">
          <color theme="5" tint="0.59996337778862885"/>
        </bottom>
        <vertical style="thin">
          <color theme="5" tint="0.59996337778862885"/>
        </vertical>
        <horizontal style="thin">
          <color theme="5" tint="0.59996337778862885"/>
        </horizontal>
      </border>
    </dxf>
    <dxf>
      <border>
        <left style="thin">
          <color theme="5" tint="0.59996337778862885"/>
        </left>
        <right style="thin">
          <color theme="5" tint="0.59996337778862885"/>
        </right>
        <top style="thin">
          <color theme="5" tint="0.59996337778862885"/>
        </top>
        <bottom style="thin">
          <color theme="5" tint="0.59996337778862885"/>
        </bottom>
        <vertical style="thin">
          <color theme="5" tint="0.59996337778862885"/>
        </vertical>
        <horizontal style="thin">
          <color theme="5" tint="0.59996337778862885"/>
        </horizontal>
      </border>
    </dxf>
    <dxf>
      <protection locked="0"/>
    </dxf>
    <dxf>
      <font>
        <sz val="9"/>
        <name val="Arial"/>
        <scheme val="none"/>
      </font>
    </dxf>
    <dxf>
      <font>
        <sz val="9"/>
        <name val="Arial"/>
        <scheme val="none"/>
      </font>
    </dxf>
    <dxf>
      <font>
        <sz val="9"/>
        <name val="Arial"/>
        <scheme val="none"/>
      </font>
    </dxf>
    <dxf>
      <font>
        <sz val="9"/>
        <name val="Arial"/>
        <scheme val="none"/>
      </font>
    </dxf>
  </dxfs>
  <tableStyles count="0" defaultTableStyle="TableStyleMedium9" defaultPivotStyle="PivotStyleLight16"/>
  <colors>
    <mruColors>
      <color rgb="FFA4C0CC"/>
    </mruColors>
  </colors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pivotCacheDefinition" Target="pivotCache/pivotCacheDefinition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2</xdr:col>
      <xdr:colOff>85723</xdr:colOff>
      <xdr:row>116</xdr:row>
      <xdr:rowOff>28575</xdr:rowOff>
    </xdr:from>
    <xdr:to>
      <xdr:col>3</xdr:col>
      <xdr:colOff>762001</xdr:colOff>
      <xdr:row>127</xdr:row>
      <xdr:rowOff>123824</xdr:rowOff>
    </xdr:to>
    <xdr:pic>
      <xdr:nvPicPr>
        <xdr:cNvPr id="6" name="5 Imagen"/>
        <xdr:cNvPicPr/>
      </xdr:nvPicPr>
      <xdr:blipFill>
        <a:blip xmlns:r="http://schemas.openxmlformats.org/officeDocument/2006/relationships" r:embed="rId1" cstate="print">
          <a:lum bright="5000"/>
        </a:blip>
        <a:srcRect l="3699" t="38870" r="56226" b="25748"/>
        <a:stretch>
          <a:fillRect/>
        </a:stretch>
      </xdr:blipFill>
      <xdr:spPr bwMode="auto">
        <a:xfrm rot="5400000">
          <a:off x="-76200" y="3581398"/>
          <a:ext cx="2000249" cy="971553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  <xdr:twoCellAnchor editAs="oneCell">
    <xdr:from>
      <xdr:col>28</xdr:col>
      <xdr:colOff>114300</xdr:colOff>
      <xdr:row>120</xdr:row>
      <xdr:rowOff>142875</xdr:rowOff>
    </xdr:from>
    <xdr:to>
      <xdr:col>33</xdr:col>
      <xdr:colOff>809624</xdr:colOff>
      <xdr:row>127</xdr:row>
      <xdr:rowOff>47625</xdr:rowOff>
    </xdr:to>
    <xdr:pic>
      <xdr:nvPicPr>
        <xdr:cNvPr id="11" name="10 Imagen"/>
        <xdr:cNvPicPr/>
      </xdr:nvPicPr>
      <xdr:blipFill>
        <a:blip xmlns:r="http://schemas.openxmlformats.org/officeDocument/2006/relationships" r:embed="rId2">
          <a:lum bright="5000" contrast="28000"/>
        </a:blip>
        <a:srcRect l="7231" t="35880" r="3778" b="32558"/>
        <a:stretch>
          <a:fillRect/>
        </a:stretch>
      </xdr:blipFill>
      <xdr:spPr bwMode="auto">
        <a:xfrm>
          <a:off x="1600200" y="3752850"/>
          <a:ext cx="4686299" cy="1238250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</xdr:pic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r:id="rId1" refreshedBy="m" refreshedDate="39902.628099421294" createdVersion="3" refreshedVersion="3" minRefreshableVersion="3" recordCount="26">
  <cacheSource type="worksheet">
    <worksheetSource ref="D2:P28" sheet="Hoja1"/>
  </cacheSource>
  <cacheFields count="13">
    <cacheField name="VALOR" numFmtId="0">
      <sharedItems count="26">
        <s v="C14 "/>
        <s v="C16 "/>
        <s v="C18 "/>
        <s v="C20 "/>
        <s v="C22 "/>
        <s v="C24 "/>
        <s v="C27 "/>
        <s v="C30 "/>
        <s v="C35 "/>
        <s v="C40 "/>
        <s v="C45 "/>
        <s v="C50 "/>
        <s v="D30 "/>
        <s v="D35 "/>
        <s v="D40 "/>
        <s v="D50 "/>
        <s v="D60 "/>
        <s v="D70 "/>
        <s v="GL24h"/>
        <s v="GL28h "/>
        <s v="GL32h"/>
        <s v="GL36h "/>
        <s v="GL24c"/>
        <s v="GL28c"/>
        <s v="GL32c"/>
        <s v="GL36c"/>
      </sharedItems>
    </cacheField>
    <cacheField name="fm,k " numFmtId="0">
      <sharedItems containsSemiMixedTypes="0" containsString="0" containsNumber="1" containsInteger="1" minValue="14" maxValue="70"/>
    </cacheField>
    <cacheField name="ft,0,k " numFmtId="0">
      <sharedItems containsSemiMixedTypes="0" containsString="0" containsNumber="1" minValue="8" maxValue="42"/>
    </cacheField>
    <cacheField name="ft,90,k " numFmtId="0">
      <sharedItems containsSemiMixedTypes="0" containsString="0" containsNumber="1" minValue="0.35" maxValue="0.6"/>
    </cacheField>
    <cacheField name="fc,0,k " numFmtId="0">
      <sharedItems containsSemiMixedTypes="0" containsString="0" containsNumber="1" minValue="16" maxValue="34"/>
    </cacheField>
    <cacheField name="fc,90,k " numFmtId="0">
      <sharedItems containsSemiMixedTypes="0" containsString="0" containsNumber="1" minValue="2" maxValue="13.5"/>
    </cacheField>
    <cacheField name="fv,k " numFmtId="0">
      <sharedItems containsSemiMixedTypes="0" containsString="0" containsNumber="1" minValue="1.7" maxValue="6"/>
    </cacheField>
    <cacheField name="E0,medio " numFmtId="0">
      <sharedItems containsSemiMixedTypes="0" containsString="0" containsNumber="1" minValue="7" maxValue="20"/>
    </cacheField>
    <cacheField name="E0,k " numFmtId="0">
      <sharedItems containsSemiMixedTypes="0" containsString="0" containsNumber="1" minValue="4.7" maxValue="16.8"/>
    </cacheField>
    <cacheField name="E90,medio " numFmtId="0">
      <sharedItems containsSemiMixedTypes="0" containsString="0" containsNumber="1" minValue="0.23" maxValue="1.33"/>
    </cacheField>
    <cacheField name="Gmedio " numFmtId="0">
      <sharedItems containsSemiMixedTypes="0" containsString="0" containsNumber="1" minValue="0.44" maxValue="1.25"/>
    </cacheField>
    <cacheField name="ρk " numFmtId="0">
      <sharedItems containsSemiMixedTypes="0" containsString="0" containsNumber="1" containsInteger="1" minValue="290" maxValue="900"/>
    </cacheField>
    <cacheField name="M" numFmtId="0">
      <sharedItems containsSemiMixedTypes="0" containsString="0" containsNumber="1" containsInteger="1" minValue="1" maxValue="2"/>
    </cacheField>
  </cacheFields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count="26">
  <r>
    <x v="0"/>
    <n v="14"/>
    <n v="8"/>
    <n v="0.4"/>
    <n v="16"/>
    <n v="2"/>
    <n v="1.7"/>
    <n v="7"/>
    <n v="4.7"/>
    <n v="0.23"/>
    <n v="0.44"/>
    <n v="290"/>
    <n v="1"/>
  </r>
  <r>
    <x v="1"/>
    <n v="16"/>
    <n v="10"/>
    <n v="0.5"/>
    <n v="17"/>
    <n v="2.2000000000000002"/>
    <n v="1.8"/>
    <n v="8"/>
    <n v="5.4"/>
    <n v="0.27"/>
    <n v="0.5"/>
    <n v="310"/>
    <n v="1"/>
  </r>
  <r>
    <x v="2"/>
    <n v="18"/>
    <n v="11"/>
    <n v="0.5"/>
    <n v="18"/>
    <n v="2.2000000000000002"/>
    <n v="2"/>
    <n v="9"/>
    <n v="6"/>
    <n v="0.3"/>
    <n v="0.56000000000000005"/>
    <n v="320"/>
    <n v="1"/>
  </r>
  <r>
    <x v="3"/>
    <n v="20"/>
    <n v="12"/>
    <n v="0.5"/>
    <n v="19"/>
    <n v="2.2999999999999998"/>
    <n v="2.2000000000000002"/>
    <n v="9.5"/>
    <n v="6.4"/>
    <n v="0.32"/>
    <n v="0.59"/>
    <n v="330"/>
    <n v="1"/>
  </r>
  <r>
    <x v="4"/>
    <n v="22"/>
    <n v="13"/>
    <n v="0.5"/>
    <n v="20"/>
    <n v="2.4"/>
    <n v="2.4"/>
    <n v="10"/>
    <n v="6.7"/>
    <n v="0.33"/>
    <n v="0.63"/>
    <n v="340"/>
    <n v="1"/>
  </r>
  <r>
    <x v="5"/>
    <n v="24"/>
    <n v="14"/>
    <n v="0.5"/>
    <n v="21"/>
    <n v="2.5"/>
    <n v="2.5"/>
    <n v="11"/>
    <n v="7.4"/>
    <n v="0.37"/>
    <n v="0.69"/>
    <n v="350"/>
    <n v="1"/>
  </r>
  <r>
    <x v="6"/>
    <n v="27"/>
    <n v="16"/>
    <n v="0.6"/>
    <n v="22"/>
    <n v="2.6"/>
    <n v="2.8"/>
    <n v="12"/>
    <n v="8"/>
    <n v="0.4"/>
    <n v="0.75"/>
    <n v="370"/>
    <n v="1"/>
  </r>
  <r>
    <x v="7"/>
    <n v="30"/>
    <n v="18"/>
    <n v="0.6"/>
    <n v="23"/>
    <n v="2.7"/>
    <n v="3"/>
    <n v="12"/>
    <n v="8"/>
    <n v="0.4"/>
    <n v="0.75"/>
    <n v="380"/>
    <n v="1"/>
  </r>
  <r>
    <x v="8"/>
    <n v="35"/>
    <n v="21"/>
    <n v="0.6"/>
    <n v="25"/>
    <n v="2.8"/>
    <n v="3.4"/>
    <n v="13"/>
    <n v="8.6999999999999993"/>
    <n v="0.43"/>
    <n v="0.81"/>
    <n v="400"/>
    <n v="1"/>
  </r>
  <r>
    <x v="9"/>
    <n v="40"/>
    <n v="24"/>
    <n v="0.6"/>
    <n v="26"/>
    <n v="2.9"/>
    <n v="3.8"/>
    <n v="14"/>
    <n v="9.4"/>
    <n v="0.47"/>
    <n v="0.88"/>
    <n v="420"/>
    <n v="1"/>
  </r>
  <r>
    <x v="10"/>
    <n v="45"/>
    <n v="27"/>
    <n v="0.6"/>
    <n v="27"/>
    <n v="3.1"/>
    <n v="3.8"/>
    <n v="15"/>
    <n v="10"/>
    <n v="0.5"/>
    <n v="0.94"/>
    <n v="440"/>
    <n v="1"/>
  </r>
  <r>
    <x v="11"/>
    <n v="50"/>
    <n v="30"/>
    <n v="0.6"/>
    <n v="29"/>
    <n v="3.2"/>
    <n v="3.8"/>
    <n v="16"/>
    <n v="10.7"/>
    <n v="0.53"/>
    <n v="1"/>
    <n v="460"/>
    <n v="1"/>
  </r>
  <r>
    <x v="12"/>
    <n v="30"/>
    <n v="18"/>
    <n v="0.6"/>
    <n v="23"/>
    <n v="8"/>
    <n v="3"/>
    <n v="10"/>
    <n v="8"/>
    <n v="0.64"/>
    <n v="0.6"/>
    <n v="530"/>
    <n v="2"/>
  </r>
  <r>
    <x v="13"/>
    <n v="35"/>
    <n v="21"/>
    <n v="0.6"/>
    <n v="25"/>
    <n v="8.4"/>
    <n v="3.4"/>
    <n v="10"/>
    <n v="8.6999999999999993"/>
    <n v="0.69"/>
    <n v="0.65"/>
    <n v="560"/>
    <n v="2"/>
  </r>
  <r>
    <x v="14"/>
    <n v="40"/>
    <n v="24"/>
    <n v="0.6"/>
    <n v="26"/>
    <n v="8.8000000000000007"/>
    <n v="3.8"/>
    <n v="11"/>
    <n v="9.4"/>
    <n v="0.75"/>
    <n v="0.7"/>
    <n v="590"/>
    <n v="2"/>
  </r>
  <r>
    <x v="15"/>
    <n v="50"/>
    <n v="30"/>
    <n v="0.6"/>
    <n v="29"/>
    <n v="9.6999999999999993"/>
    <n v="4.5999999999999996"/>
    <n v="14"/>
    <n v="11.8"/>
    <n v="0.93"/>
    <n v="0.88"/>
    <n v="650"/>
    <n v="2"/>
  </r>
  <r>
    <x v="16"/>
    <n v="60"/>
    <n v="36"/>
    <n v="0.6"/>
    <n v="32"/>
    <n v="10.5"/>
    <n v="5.3"/>
    <n v="17"/>
    <n v="14.3"/>
    <n v="1.1299999999999999"/>
    <n v="1.06"/>
    <n v="700"/>
    <n v="2"/>
  </r>
  <r>
    <x v="17"/>
    <n v="70"/>
    <n v="42"/>
    <n v="0.6"/>
    <n v="34"/>
    <n v="13.5"/>
    <n v="6"/>
    <n v="20"/>
    <n v="16.8"/>
    <n v="1.33"/>
    <n v="1.25"/>
    <n v="900"/>
    <n v="2"/>
  </r>
  <r>
    <x v="18"/>
    <n v="24"/>
    <n v="16.5"/>
    <n v="0.4"/>
    <n v="24"/>
    <n v="2.7"/>
    <n v="2.7"/>
    <n v="11.6"/>
    <n v="9.4"/>
    <n v="0.39"/>
    <n v="0.72"/>
    <n v="380"/>
    <n v="1"/>
  </r>
  <r>
    <x v="19"/>
    <n v="28"/>
    <n v="19.5"/>
    <n v="0.45"/>
    <n v="26.5"/>
    <n v="3"/>
    <n v="3.2"/>
    <n v="12.6"/>
    <n v="10.199999999999999"/>
    <n v="0.42"/>
    <n v="0.78"/>
    <n v="410"/>
    <n v="1"/>
  </r>
  <r>
    <x v="20"/>
    <n v="32"/>
    <n v="22.5"/>
    <n v="0.5"/>
    <n v="29"/>
    <n v="3.3"/>
    <n v="3.8"/>
    <n v="13.7"/>
    <n v="11.1"/>
    <n v="0.46"/>
    <n v="0.85"/>
    <n v="430"/>
    <n v="1"/>
  </r>
  <r>
    <x v="21"/>
    <n v="36"/>
    <n v="26"/>
    <n v="0.6"/>
    <n v="31"/>
    <n v="3.6"/>
    <n v="4.3"/>
    <n v="14.7"/>
    <n v="11.9"/>
    <n v="0.49"/>
    <n v="0.91"/>
    <n v="450"/>
    <n v="1"/>
  </r>
  <r>
    <x v="22"/>
    <n v="24"/>
    <n v="14"/>
    <n v="0.35"/>
    <n v="21"/>
    <n v="2.4"/>
    <n v="2.2000000000000002"/>
    <n v="11.6"/>
    <n v="9.4"/>
    <n v="0.32"/>
    <n v="0.59"/>
    <n v="350"/>
    <n v="1"/>
  </r>
  <r>
    <x v="23"/>
    <n v="28"/>
    <n v="16.5"/>
    <n v="0.4"/>
    <n v="24"/>
    <n v="2.7"/>
    <n v="2.7"/>
    <n v="12.6"/>
    <n v="10.199999999999999"/>
    <n v="0.39"/>
    <n v="0.72"/>
    <n v="380"/>
    <n v="1"/>
  </r>
  <r>
    <x v="24"/>
    <n v="32"/>
    <n v="19.5"/>
    <n v="0.45"/>
    <n v="26.5"/>
    <n v="3"/>
    <n v="3.2"/>
    <n v="13.7"/>
    <n v="11.1"/>
    <n v="0.42"/>
    <n v="0.78"/>
    <n v="410"/>
    <n v="1"/>
  </r>
  <r>
    <x v="25"/>
    <n v="36"/>
    <n v="22.5"/>
    <n v="0.5"/>
    <n v="29"/>
    <n v="3.3"/>
    <n v="3.8"/>
    <n v="14.7"/>
    <n v="11.9"/>
    <n v="0.46"/>
    <n v="0.85"/>
    <n v="430"/>
    <n v="1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name="Tabla dinámica5" cacheId="0" applyNumberFormats="0" applyBorderFormats="0" applyFontFormats="0" applyPatternFormats="0" applyAlignmentFormats="0" applyWidthHeightFormats="1" dataCaption=" " updatedVersion="3" minRefreshableVersion="3" showCalcMbrs="0" useAutoFormatting="1" rowGrandTotals="0" itemPrintTitles="1" createdVersion="3" indent="0" outline="1" outlineData="1" multipleFieldFilters="0" rowHeaderCaption="Madera ">
  <location ref="D109:P111" firstHeaderRow="1" firstDataRow="2" firstDataCol="1"/>
  <pivotFields count="13">
    <pivotField axis="axisRow" showAll="0">
      <items count="27">
        <item h="1" x="0"/>
        <item h="1" x="1"/>
        <item x="2"/>
        <item h="1" x="3"/>
        <item h="1" x="4"/>
        <item h="1" x="5"/>
        <item h="1" x="6"/>
        <item h="1" x="7"/>
        <item h="1" x="8"/>
        <item h="1" x="9"/>
        <item h="1" x="10"/>
        <item h="1" x="11"/>
        <item h="1" x="12"/>
        <item h="1" x="13"/>
        <item h="1" x="14"/>
        <item h="1" x="15"/>
        <item h="1" x="16"/>
        <item h="1" x="17"/>
        <item h="1" x="22"/>
        <item h="1" x="18"/>
        <item h="1" x="23"/>
        <item h="1" x="19"/>
        <item h="1" x="24"/>
        <item h="1" x="20"/>
        <item h="1" x="25"/>
        <item h="1" x="21"/>
        <item t="default"/>
      </items>
    </pivotField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/>
    <pivotField dataField="1" showAll="0" defaultSubtotal="0"/>
  </pivotFields>
  <rowFields count="1">
    <field x="0"/>
  </rowFields>
  <rowItems count="1">
    <i>
      <x v="2"/>
    </i>
  </rowItems>
  <colFields count="1">
    <field x="-2"/>
  </colFields>
  <colItems count="12">
    <i>
      <x/>
    </i>
    <i i="1">
      <x v="1"/>
    </i>
    <i i="2">
      <x v="2"/>
    </i>
    <i i="3">
      <x v="3"/>
    </i>
    <i i="4">
      <x v="4"/>
    </i>
    <i i="5">
      <x v="5"/>
    </i>
    <i i="6">
      <x v="6"/>
    </i>
    <i i="7">
      <x v="7"/>
    </i>
    <i i="8">
      <x v="8"/>
    </i>
    <i i="9">
      <x v="9"/>
    </i>
    <i i="10">
      <x v="10"/>
    </i>
    <i i="11">
      <x v="11"/>
    </i>
  </colItems>
  <dataFields count="12">
    <dataField name=" fm,k " fld="1" baseField="0" baseItem="0"/>
    <dataField name=" ft,0,k " fld="2" baseField="0" baseItem="0"/>
    <dataField name=" ft,90,k " fld="3" baseField="0" baseItem="0"/>
    <dataField name=" fc,0,k " fld="4" baseField="0" baseItem="0"/>
    <dataField name=" fc,90,k " fld="5" baseField="0" baseItem="0"/>
    <dataField name="fv,k  " fld="6" baseField="0" baseItem="0"/>
    <dataField name="E0,medio  " fld="7" baseField="0" baseItem="0"/>
    <dataField name="E0,k  " fld="8" baseField="0" baseItem="0"/>
    <dataField name="E90,medio  " fld="9" baseField="0" baseItem="0"/>
    <dataField name=" Gmedio  " fld="10" baseField="0" baseItem="0"/>
    <dataField name=" ρk  " fld="11" baseField="0" baseItem="0"/>
    <dataField name="Suma de M" fld="12" baseField="0" baseItem="0"/>
  </dataFields>
  <formats count="17">
    <format dxfId="2">
      <pivotArea type="all" dataOnly="0" outline="0" fieldPosition="0"/>
    </format>
    <format dxfId="3">
      <pivotArea type="all" dataOnly="0" outline="0" fieldPosition="0"/>
    </format>
    <format dxfId="4">
      <pivotArea type="all" dataOnly="0" outline="0" fieldPosition="0"/>
    </format>
    <format dxfId="5">
      <pivotArea dataOnly="0" labelOnly="1" fieldPosition="0">
        <references count="1">
          <reference field="0" count="0"/>
        </references>
      </pivotArea>
    </format>
    <format dxfId="6">
      <pivotArea field="0" type="button" dataOnly="0" labelOnly="1" outline="0" axis="axisRow" fieldPosition="0"/>
    </format>
    <format dxfId="7">
      <pivotArea field="0" type="button" dataOnly="0" labelOnly="1" outline="0" axis="axisRow" fieldPosition="0"/>
    </format>
    <format dxfId="8">
      <pivotArea outline="0" collapsedLevelsAreSubtotals="1" fieldPosition="0"/>
    </format>
    <format dxfId="9">
      <pivotArea field="0" type="button" dataOnly="0" labelOnly="1" outline="0" axis="axisRow" fieldPosition="0"/>
    </format>
    <format dxfId="10">
      <pivotArea dataOnly="0" labelOnly="1" fieldPosition="0">
        <references count="1">
          <reference field="0" count="0"/>
        </references>
      </pivotArea>
    </format>
    <format dxfId="11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2">
      <pivotArea dataOnly="0" labelOnly="1" fieldPosition="0">
        <references count="1">
          <reference field="0" count="0"/>
        </references>
      </pivotArea>
    </format>
    <format dxfId="13">
      <pivotArea outline="0" collapsedLevelsAreSubtotals="1" fieldPosition="0"/>
    </format>
    <format dxfId="14">
      <pivotArea field="0" type="button" dataOnly="0" labelOnly="1" outline="0" axis="axisRow" fieldPosition="0"/>
    </format>
    <format dxfId="15">
      <pivotArea dataOnly="0" labelOnly="1" fieldPosition="0">
        <references count="1">
          <reference field="0" count="0"/>
        </references>
      </pivotArea>
    </format>
    <format dxfId="16">
      <pivotArea dataOnly="0" labelOnly="1" outline="0" fieldPosition="0">
        <references count="1">
          <reference field="4294967294" count="12">
            <x v="0"/>
            <x v="1"/>
            <x v="2"/>
            <x v="3"/>
            <x v="4"/>
            <x v="5"/>
            <x v="6"/>
            <x v="7"/>
            <x v="8"/>
            <x v="9"/>
            <x v="10"/>
            <x v="11"/>
          </reference>
        </references>
      </pivotArea>
    </format>
    <format dxfId="1">
      <pivotArea type="all" dataOnly="0" outline="0" fieldPosition="0"/>
    </format>
    <format dxfId="0">
      <pivotArea dataOnly="0" labelOnly="1" fieldPosition="0">
        <references count="1">
          <reference field="0" count="0"/>
        </references>
      </pivotArea>
    </format>
  </formats>
  <pivotTableStyleInfo name="PivotStyleLight16" showRowHeaders="1" showColHeaders="1" showRowStripes="0" showColStripes="0" showLastColumn="1"/>
</pivotTableDefinition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pivotTable" Target="../pivotTables/pivotTable1.xml"/><Relationship Id="rId5" Type="http://schemas.openxmlformats.org/officeDocument/2006/relationships/comments" Target="../comments1.xml"/><Relationship Id="rId4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sheetPr codeName="Hoja1"/>
  <dimension ref="A1:BS535"/>
  <sheetViews>
    <sheetView tabSelected="1" zoomScaleNormal="100" workbookViewId="0">
      <selection activeCell="AH104" sqref="AH104"/>
    </sheetView>
  </sheetViews>
  <sheetFormatPr baseColWidth="10" defaultRowHeight="15"/>
  <cols>
    <col min="1" max="1" width="2.28515625" style="7" customWidth="1"/>
    <col min="2" max="2" width="3" style="11" customWidth="1"/>
    <col min="3" max="3" width="4.42578125" style="12" customWidth="1"/>
    <col min="4" max="4" width="12.5703125" style="12" customWidth="1"/>
    <col min="5" max="5" width="5.85546875" style="12" hidden="1" customWidth="1"/>
    <col min="6" max="6" width="6.42578125" style="12" hidden="1" customWidth="1"/>
    <col min="7" max="7" width="7.42578125" style="12" hidden="1" customWidth="1"/>
    <col min="8" max="8" width="6.5703125" style="12" hidden="1" customWidth="1"/>
    <col min="9" max="9" width="7.5703125" style="12" hidden="1" customWidth="1"/>
    <col min="10" max="10" width="5.140625" style="12" hidden="1" customWidth="1"/>
    <col min="11" max="11" width="10.140625" style="12" hidden="1" customWidth="1"/>
    <col min="12" max="12" width="5.42578125" style="12" hidden="1" customWidth="1"/>
    <col min="13" max="13" width="11.140625" style="12" hidden="1" customWidth="1"/>
    <col min="14" max="14" width="9.42578125" style="12" hidden="1" customWidth="1"/>
    <col min="15" max="15" width="4.42578125" style="12" hidden="1" customWidth="1"/>
    <col min="16" max="16" width="10.85546875" style="12" hidden="1" customWidth="1"/>
    <col min="17" max="17" width="6.42578125" style="12" hidden="1" customWidth="1"/>
    <col min="18" max="18" width="7.42578125" style="12" hidden="1" customWidth="1"/>
    <col min="19" max="19" width="6.5703125" style="12" hidden="1" customWidth="1"/>
    <col min="20" max="20" width="7.5703125" style="12" hidden="1" customWidth="1"/>
    <col min="21" max="21" width="5.140625" style="12" hidden="1" customWidth="1"/>
    <col min="22" max="22" width="10.140625" style="12" hidden="1" customWidth="1"/>
    <col min="23" max="23" width="5.42578125" style="12" hidden="1" customWidth="1"/>
    <col min="24" max="24" width="11.140625" style="12" hidden="1" customWidth="1"/>
    <col min="25" max="25" width="9.42578125" style="12" hidden="1" customWidth="1"/>
    <col min="26" max="26" width="4.42578125" style="12" hidden="1" customWidth="1"/>
    <col min="27" max="27" width="20.7109375" style="12" hidden="1" customWidth="1"/>
    <col min="28" max="28" width="5.28515625" style="12" hidden="1" customWidth="1"/>
    <col min="29" max="29" width="10.5703125" style="12" customWidth="1"/>
    <col min="30" max="30" width="12" style="12" customWidth="1"/>
    <col min="31" max="31" width="12" style="15" customWidth="1"/>
    <col min="32" max="32" width="13.5703125" style="12" customWidth="1"/>
    <col min="33" max="33" width="11.7109375" style="12" customWidth="1"/>
    <col min="34" max="34" width="13.7109375" style="12" customWidth="1"/>
    <col min="35" max="35" width="3.28515625" style="12" customWidth="1"/>
    <col min="36" max="37" width="10.7109375" style="12" hidden="1" customWidth="1"/>
    <col min="38" max="40" width="10.7109375" style="16" hidden="1" customWidth="1"/>
    <col min="41" max="41" width="10.7109375" style="7" hidden="1" customWidth="1"/>
    <col min="42" max="42" width="15.5703125" style="7" hidden="1" customWidth="1"/>
    <col min="43" max="43" width="10.7109375" style="7" customWidth="1"/>
    <col min="44" max="44" width="2.85546875" style="7" customWidth="1"/>
    <col min="45" max="59" width="20.7109375" style="7" bestFit="1" customWidth="1"/>
    <col min="60" max="138" width="20.7109375" style="11" bestFit="1" customWidth="1"/>
    <col min="139" max="150" width="17.5703125" style="11" bestFit="1" customWidth="1"/>
    <col min="151" max="16384" width="11.42578125" style="11"/>
  </cols>
  <sheetData>
    <row r="1" spans="2:44">
      <c r="B1" s="8" t="s">
        <v>73</v>
      </c>
      <c r="C1" s="9"/>
      <c r="D1" s="9"/>
      <c r="E1" s="9"/>
      <c r="F1" s="9"/>
      <c r="G1" s="9"/>
      <c r="H1" s="9"/>
      <c r="I1" s="9"/>
      <c r="J1" s="9"/>
      <c r="K1" s="9"/>
      <c r="L1" s="9"/>
      <c r="M1" s="9"/>
      <c r="N1" s="9"/>
      <c r="O1" s="9"/>
      <c r="P1" s="9"/>
      <c r="Q1" s="9"/>
      <c r="R1" s="9"/>
      <c r="S1" s="9"/>
      <c r="T1" s="9"/>
      <c r="U1" s="9"/>
      <c r="V1" s="9"/>
      <c r="W1" s="9"/>
      <c r="X1" s="9"/>
      <c r="Y1" s="9"/>
      <c r="Z1" s="9"/>
      <c r="AA1" s="9"/>
      <c r="AB1" s="9"/>
      <c r="AC1" s="9"/>
      <c r="AD1" s="9"/>
      <c r="AE1" s="9"/>
      <c r="AF1" s="9"/>
      <c r="AG1" s="9"/>
      <c r="AH1" s="9"/>
      <c r="AI1" s="9"/>
      <c r="AJ1" s="9"/>
      <c r="AK1" s="9"/>
      <c r="AL1" s="9"/>
      <c r="AM1" s="9"/>
      <c r="AN1" s="9"/>
      <c r="AO1" s="9"/>
      <c r="AP1" s="9"/>
      <c r="AQ1" s="9"/>
      <c r="AR1" s="10"/>
    </row>
    <row r="2" spans="2:44" ht="15.75" hidden="1" thickBot="1">
      <c r="D2" s="13" t="s">
        <v>23</v>
      </c>
      <c r="E2" s="14" t="s">
        <v>17</v>
      </c>
      <c r="F2" s="14" t="s">
        <v>18</v>
      </c>
      <c r="G2" s="14" t="s">
        <v>19</v>
      </c>
      <c r="H2" s="14" t="s">
        <v>15</v>
      </c>
      <c r="I2" s="14" t="s">
        <v>16</v>
      </c>
      <c r="J2" s="14" t="s">
        <v>20</v>
      </c>
      <c r="K2" s="14" t="s">
        <v>13</v>
      </c>
      <c r="L2" s="14" t="s">
        <v>12</v>
      </c>
      <c r="M2" s="14" t="s">
        <v>14</v>
      </c>
      <c r="N2" s="14" t="s">
        <v>21</v>
      </c>
      <c r="O2" s="14" t="s">
        <v>22</v>
      </c>
      <c r="P2" s="12" t="s">
        <v>66</v>
      </c>
    </row>
    <row r="3" spans="2:44" ht="15.75" hidden="1" thickBot="1">
      <c r="D3" s="17" t="s">
        <v>0</v>
      </c>
      <c r="E3" s="18">
        <v>14</v>
      </c>
      <c r="F3" s="18">
        <v>8</v>
      </c>
      <c r="G3" s="18">
        <v>0.4</v>
      </c>
      <c r="H3" s="18">
        <v>16</v>
      </c>
      <c r="I3" s="18">
        <v>2</v>
      </c>
      <c r="J3" s="18">
        <v>1.7</v>
      </c>
      <c r="K3" s="18">
        <v>7</v>
      </c>
      <c r="L3" s="18">
        <v>4.7</v>
      </c>
      <c r="M3" s="18">
        <v>0.23</v>
      </c>
      <c r="N3" s="18">
        <v>0.44</v>
      </c>
      <c r="O3" s="18">
        <v>290</v>
      </c>
      <c r="P3" s="12">
        <v>1</v>
      </c>
    </row>
    <row r="4" spans="2:44" ht="15.75" hidden="1" thickBot="1">
      <c r="D4" s="17" t="s">
        <v>1</v>
      </c>
      <c r="E4" s="18">
        <v>16</v>
      </c>
      <c r="F4" s="18">
        <v>10</v>
      </c>
      <c r="G4" s="18">
        <v>0.5</v>
      </c>
      <c r="H4" s="18">
        <v>17</v>
      </c>
      <c r="I4" s="18">
        <v>2.2000000000000002</v>
      </c>
      <c r="J4" s="18">
        <v>1.8</v>
      </c>
      <c r="K4" s="18">
        <v>8</v>
      </c>
      <c r="L4" s="18">
        <v>5.4</v>
      </c>
      <c r="M4" s="18">
        <v>0.27</v>
      </c>
      <c r="N4" s="18">
        <v>0.5</v>
      </c>
      <c r="O4" s="18">
        <v>310</v>
      </c>
      <c r="P4" s="12">
        <v>1</v>
      </c>
    </row>
    <row r="5" spans="2:44" ht="15.75" hidden="1" thickBot="1">
      <c r="D5" s="17" t="s">
        <v>2</v>
      </c>
      <c r="E5" s="18">
        <v>18</v>
      </c>
      <c r="F5" s="18">
        <v>11</v>
      </c>
      <c r="G5" s="18">
        <v>0.5</v>
      </c>
      <c r="H5" s="18">
        <v>18</v>
      </c>
      <c r="I5" s="18">
        <v>2.2000000000000002</v>
      </c>
      <c r="J5" s="18">
        <v>2</v>
      </c>
      <c r="K5" s="18">
        <v>9</v>
      </c>
      <c r="L5" s="18">
        <v>6</v>
      </c>
      <c r="M5" s="18">
        <v>0.3</v>
      </c>
      <c r="N5" s="18">
        <v>0.56000000000000005</v>
      </c>
      <c r="O5" s="18">
        <v>320</v>
      </c>
      <c r="P5" s="12">
        <v>1</v>
      </c>
    </row>
    <row r="6" spans="2:44" ht="15.75" hidden="1" thickBot="1">
      <c r="D6" s="17" t="s">
        <v>3</v>
      </c>
      <c r="E6" s="18">
        <v>20</v>
      </c>
      <c r="F6" s="18">
        <v>12</v>
      </c>
      <c r="G6" s="18">
        <v>0.5</v>
      </c>
      <c r="H6" s="18">
        <v>19</v>
      </c>
      <c r="I6" s="18">
        <v>2.2999999999999998</v>
      </c>
      <c r="J6" s="18">
        <v>2.2000000000000002</v>
      </c>
      <c r="K6" s="18">
        <v>9.5</v>
      </c>
      <c r="L6" s="18">
        <v>6.4</v>
      </c>
      <c r="M6" s="18">
        <v>0.32</v>
      </c>
      <c r="N6" s="18">
        <v>0.59</v>
      </c>
      <c r="O6" s="18">
        <v>330</v>
      </c>
      <c r="P6" s="12">
        <v>1</v>
      </c>
    </row>
    <row r="7" spans="2:44" ht="15.75" hidden="1" thickBot="1">
      <c r="D7" s="17" t="s">
        <v>4</v>
      </c>
      <c r="E7" s="18">
        <v>22</v>
      </c>
      <c r="F7" s="18">
        <v>13</v>
      </c>
      <c r="G7" s="18">
        <v>0.5</v>
      </c>
      <c r="H7" s="18">
        <v>20</v>
      </c>
      <c r="I7" s="18">
        <v>2.4</v>
      </c>
      <c r="J7" s="18">
        <v>2.4</v>
      </c>
      <c r="K7" s="18">
        <v>10</v>
      </c>
      <c r="L7" s="18">
        <v>6.7</v>
      </c>
      <c r="M7" s="18">
        <v>0.33</v>
      </c>
      <c r="N7" s="18">
        <v>0.63</v>
      </c>
      <c r="O7" s="18">
        <v>340</v>
      </c>
      <c r="P7" s="12">
        <v>1</v>
      </c>
    </row>
    <row r="8" spans="2:44" ht="15.75" hidden="1" thickBot="1">
      <c r="D8" s="17" t="s">
        <v>5</v>
      </c>
      <c r="E8" s="18">
        <v>24</v>
      </c>
      <c r="F8" s="18">
        <v>14</v>
      </c>
      <c r="G8" s="18">
        <v>0.5</v>
      </c>
      <c r="H8" s="18">
        <v>21</v>
      </c>
      <c r="I8" s="18">
        <v>2.5</v>
      </c>
      <c r="J8" s="18">
        <v>2.5</v>
      </c>
      <c r="K8" s="18">
        <v>11</v>
      </c>
      <c r="L8" s="18">
        <v>7.4</v>
      </c>
      <c r="M8" s="18">
        <v>0.37</v>
      </c>
      <c r="N8" s="18">
        <v>0.69</v>
      </c>
      <c r="O8" s="18">
        <v>350</v>
      </c>
      <c r="P8" s="12">
        <v>1</v>
      </c>
    </row>
    <row r="9" spans="2:44" ht="15.75" hidden="1" thickBot="1">
      <c r="D9" s="17" t="s">
        <v>6</v>
      </c>
      <c r="E9" s="18">
        <v>27</v>
      </c>
      <c r="F9" s="18">
        <v>16</v>
      </c>
      <c r="G9" s="18">
        <v>0.6</v>
      </c>
      <c r="H9" s="18">
        <v>22</v>
      </c>
      <c r="I9" s="18">
        <v>2.6</v>
      </c>
      <c r="J9" s="18">
        <v>2.8</v>
      </c>
      <c r="K9" s="18">
        <v>12</v>
      </c>
      <c r="L9" s="18">
        <v>8</v>
      </c>
      <c r="M9" s="18">
        <v>0.4</v>
      </c>
      <c r="N9" s="18">
        <v>0.75</v>
      </c>
      <c r="O9" s="18">
        <v>370</v>
      </c>
      <c r="P9" s="12">
        <v>1</v>
      </c>
    </row>
    <row r="10" spans="2:44" ht="15.75" hidden="1" thickBot="1">
      <c r="D10" s="17" t="s">
        <v>7</v>
      </c>
      <c r="E10" s="18">
        <v>30</v>
      </c>
      <c r="F10" s="18">
        <v>18</v>
      </c>
      <c r="G10" s="18">
        <v>0.6</v>
      </c>
      <c r="H10" s="18">
        <v>23</v>
      </c>
      <c r="I10" s="18">
        <v>2.7</v>
      </c>
      <c r="J10" s="18">
        <v>3</v>
      </c>
      <c r="K10" s="18">
        <v>12</v>
      </c>
      <c r="L10" s="18">
        <v>8</v>
      </c>
      <c r="M10" s="18">
        <v>0.4</v>
      </c>
      <c r="N10" s="18">
        <v>0.75</v>
      </c>
      <c r="O10" s="18">
        <v>380</v>
      </c>
      <c r="P10" s="12">
        <v>1</v>
      </c>
    </row>
    <row r="11" spans="2:44" ht="15.75" hidden="1" thickBot="1">
      <c r="D11" s="17" t="s">
        <v>8</v>
      </c>
      <c r="E11" s="18">
        <v>35</v>
      </c>
      <c r="F11" s="18">
        <v>21</v>
      </c>
      <c r="G11" s="18">
        <v>0.6</v>
      </c>
      <c r="H11" s="18">
        <v>25</v>
      </c>
      <c r="I11" s="18">
        <v>2.8</v>
      </c>
      <c r="J11" s="18">
        <v>3.4</v>
      </c>
      <c r="K11" s="18">
        <v>13</v>
      </c>
      <c r="L11" s="18">
        <v>8.6999999999999993</v>
      </c>
      <c r="M11" s="18">
        <v>0.43</v>
      </c>
      <c r="N11" s="18">
        <v>0.81</v>
      </c>
      <c r="O11" s="18">
        <v>400</v>
      </c>
      <c r="P11" s="12">
        <v>1</v>
      </c>
    </row>
    <row r="12" spans="2:44" ht="15.75" hidden="1" thickBot="1">
      <c r="D12" s="17" t="s">
        <v>9</v>
      </c>
      <c r="E12" s="18">
        <v>40</v>
      </c>
      <c r="F12" s="18">
        <v>24</v>
      </c>
      <c r="G12" s="18">
        <v>0.6</v>
      </c>
      <c r="H12" s="18">
        <v>26</v>
      </c>
      <c r="I12" s="18">
        <v>2.9</v>
      </c>
      <c r="J12" s="18">
        <v>3.8</v>
      </c>
      <c r="K12" s="18">
        <v>14</v>
      </c>
      <c r="L12" s="18">
        <v>9.4</v>
      </c>
      <c r="M12" s="18">
        <v>0.47</v>
      </c>
      <c r="N12" s="18">
        <v>0.88</v>
      </c>
      <c r="O12" s="18">
        <v>420</v>
      </c>
      <c r="P12" s="12">
        <v>1</v>
      </c>
    </row>
    <row r="13" spans="2:44" ht="15.75" hidden="1" thickBot="1">
      <c r="D13" s="17" t="s">
        <v>10</v>
      </c>
      <c r="E13" s="18">
        <v>45</v>
      </c>
      <c r="F13" s="18">
        <v>27</v>
      </c>
      <c r="G13" s="18">
        <v>0.6</v>
      </c>
      <c r="H13" s="18">
        <v>27</v>
      </c>
      <c r="I13" s="18">
        <v>3.1</v>
      </c>
      <c r="J13" s="18">
        <v>3.8</v>
      </c>
      <c r="K13" s="18">
        <v>15</v>
      </c>
      <c r="L13" s="18">
        <v>10</v>
      </c>
      <c r="M13" s="18">
        <v>0.5</v>
      </c>
      <c r="N13" s="18">
        <v>0.94</v>
      </c>
      <c r="O13" s="18">
        <v>440</v>
      </c>
      <c r="P13" s="12">
        <v>1</v>
      </c>
    </row>
    <row r="14" spans="2:44" ht="15.75" hidden="1" thickBot="1">
      <c r="D14" s="17" t="s">
        <v>11</v>
      </c>
      <c r="E14" s="18">
        <v>50</v>
      </c>
      <c r="F14" s="18">
        <v>30</v>
      </c>
      <c r="G14" s="18">
        <v>0.6</v>
      </c>
      <c r="H14" s="18">
        <v>29</v>
      </c>
      <c r="I14" s="18">
        <v>3.2</v>
      </c>
      <c r="J14" s="18">
        <v>3.8</v>
      </c>
      <c r="K14" s="18">
        <v>16</v>
      </c>
      <c r="L14" s="18">
        <v>10.7</v>
      </c>
      <c r="M14" s="18">
        <v>0.53</v>
      </c>
      <c r="N14" s="18">
        <v>1</v>
      </c>
      <c r="O14" s="18">
        <v>460</v>
      </c>
      <c r="P14" s="12">
        <v>1</v>
      </c>
    </row>
    <row r="15" spans="2:44" ht="15.75" hidden="1" thickBot="1">
      <c r="D15" s="19" t="s">
        <v>24</v>
      </c>
      <c r="E15" s="20">
        <v>30</v>
      </c>
      <c r="F15" s="20">
        <v>18</v>
      </c>
      <c r="G15" s="20">
        <v>0.6</v>
      </c>
      <c r="H15" s="20">
        <v>23</v>
      </c>
      <c r="I15" s="20">
        <v>8</v>
      </c>
      <c r="J15" s="20">
        <v>3</v>
      </c>
      <c r="K15" s="20">
        <v>10</v>
      </c>
      <c r="L15" s="20">
        <v>8</v>
      </c>
      <c r="M15" s="20">
        <v>0.64</v>
      </c>
      <c r="N15" s="20">
        <v>0.6</v>
      </c>
      <c r="O15" s="20">
        <v>530</v>
      </c>
      <c r="P15" s="12">
        <v>2</v>
      </c>
    </row>
    <row r="16" spans="2:44" ht="15.75" hidden="1" thickBot="1">
      <c r="D16" s="21" t="s">
        <v>25</v>
      </c>
      <c r="E16" s="22">
        <v>35</v>
      </c>
      <c r="F16" s="22">
        <v>21</v>
      </c>
      <c r="G16" s="22">
        <v>0.6</v>
      </c>
      <c r="H16" s="22">
        <v>25</v>
      </c>
      <c r="I16" s="22">
        <v>8.4</v>
      </c>
      <c r="J16" s="22">
        <v>3.4</v>
      </c>
      <c r="K16" s="22">
        <v>10</v>
      </c>
      <c r="L16" s="22">
        <v>8.6999999999999993</v>
      </c>
      <c r="M16" s="22">
        <v>0.69</v>
      </c>
      <c r="N16" s="22">
        <v>0.65</v>
      </c>
      <c r="O16" s="22">
        <v>560</v>
      </c>
      <c r="P16" s="12">
        <v>2</v>
      </c>
    </row>
    <row r="17" spans="4:16" ht="15.75" hidden="1" thickBot="1">
      <c r="D17" s="21" t="s">
        <v>26</v>
      </c>
      <c r="E17" s="22">
        <v>40</v>
      </c>
      <c r="F17" s="22">
        <v>24</v>
      </c>
      <c r="G17" s="22">
        <v>0.6</v>
      </c>
      <c r="H17" s="22">
        <v>26</v>
      </c>
      <c r="I17" s="22">
        <v>8.8000000000000007</v>
      </c>
      <c r="J17" s="22">
        <v>3.8</v>
      </c>
      <c r="K17" s="22">
        <v>11</v>
      </c>
      <c r="L17" s="22">
        <v>9.4</v>
      </c>
      <c r="M17" s="22">
        <v>0.75</v>
      </c>
      <c r="N17" s="22">
        <v>0.7</v>
      </c>
      <c r="O17" s="22">
        <v>590</v>
      </c>
      <c r="P17" s="12">
        <v>2</v>
      </c>
    </row>
    <row r="18" spans="4:16" ht="15.75" hidden="1" thickBot="1">
      <c r="D18" s="21" t="s">
        <v>27</v>
      </c>
      <c r="E18" s="22">
        <v>50</v>
      </c>
      <c r="F18" s="22">
        <v>30</v>
      </c>
      <c r="G18" s="22">
        <v>0.6</v>
      </c>
      <c r="H18" s="22">
        <v>29</v>
      </c>
      <c r="I18" s="22">
        <v>9.6999999999999993</v>
      </c>
      <c r="J18" s="22">
        <v>4.5999999999999996</v>
      </c>
      <c r="K18" s="22">
        <v>14</v>
      </c>
      <c r="L18" s="22">
        <v>11.8</v>
      </c>
      <c r="M18" s="22">
        <v>0.93</v>
      </c>
      <c r="N18" s="22">
        <v>0.88</v>
      </c>
      <c r="O18" s="22">
        <v>650</v>
      </c>
      <c r="P18" s="12">
        <v>2</v>
      </c>
    </row>
    <row r="19" spans="4:16" ht="15.75" hidden="1" thickBot="1">
      <c r="D19" s="21" t="s">
        <v>28</v>
      </c>
      <c r="E19" s="22">
        <v>60</v>
      </c>
      <c r="F19" s="22">
        <v>36</v>
      </c>
      <c r="G19" s="22">
        <v>0.6</v>
      </c>
      <c r="H19" s="22">
        <v>32</v>
      </c>
      <c r="I19" s="22">
        <v>10.5</v>
      </c>
      <c r="J19" s="22">
        <v>5.3</v>
      </c>
      <c r="K19" s="22">
        <v>17</v>
      </c>
      <c r="L19" s="22">
        <v>14.3</v>
      </c>
      <c r="M19" s="22">
        <v>1.1299999999999999</v>
      </c>
      <c r="N19" s="22">
        <v>1.06</v>
      </c>
      <c r="O19" s="22">
        <v>700</v>
      </c>
      <c r="P19" s="12">
        <v>2</v>
      </c>
    </row>
    <row r="20" spans="4:16" ht="15.75" hidden="1" thickBot="1">
      <c r="D20" s="21" t="s">
        <v>29</v>
      </c>
      <c r="E20" s="22">
        <v>70</v>
      </c>
      <c r="F20" s="22">
        <v>42</v>
      </c>
      <c r="G20" s="22">
        <v>0.6</v>
      </c>
      <c r="H20" s="22">
        <v>34</v>
      </c>
      <c r="I20" s="22">
        <v>13.5</v>
      </c>
      <c r="J20" s="22">
        <v>6</v>
      </c>
      <c r="K20" s="22">
        <v>20</v>
      </c>
      <c r="L20" s="22">
        <v>16.8</v>
      </c>
      <c r="M20" s="22">
        <v>1.33</v>
      </c>
      <c r="N20" s="22">
        <v>1.25</v>
      </c>
      <c r="O20" s="22">
        <v>900</v>
      </c>
      <c r="P20" s="12">
        <v>2</v>
      </c>
    </row>
    <row r="21" spans="4:16" ht="15.75" hidden="1" thickBot="1">
      <c r="D21" s="19" t="s">
        <v>30</v>
      </c>
      <c r="E21" s="20">
        <v>24</v>
      </c>
      <c r="F21" s="20">
        <v>16.5</v>
      </c>
      <c r="G21" s="20">
        <v>0.4</v>
      </c>
      <c r="H21" s="20">
        <v>24</v>
      </c>
      <c r="I21" s="20">
        <v>2.7</v>
      </c>
      <c r="J21" s="20">
        <v>2.7</v>
      </c>
      <c r="K21" s="20">
        <v>11.6</v>
      </c>
      <c r="L21" s="20">
        <v>9.4</v>
      </c>
      <c r="M21" s="20">
        <v>0.39</v>
      </c>
      <c r="N21" s="20">
        <v>0.72</v>
      </c>
      <c r="O21" s="20">
        <v>380</v>
      </c>
      <c r="P21" s="12">
        <v>1</v>
      </c>
    </row>
    <row r="22" spans="4:16" ht="15.75" hidden="1" thickBot="1">
      <c r="D22" s="21" t="s">
        <v>31</v>
      </c>
      <c r="E22" s="22">
        <v>28</v>
      </c>
      <c r="F22" s="22">
        <v>19.5</v>
      </c>
      <c r="G22" s="22">
        <v>0.45</v>
      </c>
      <c r="H22" s="22">
        <v>26.5</v>
      </c>
      <c r="I22" s="22">
        <v>3</v>
      </c>
      <c r="J22" s="22">
        <v>3.2</v>
      </c>
      <c r="K22" s="22">
        <v>12.6</v>
      </c>
      <c r="L22" s="22">
        <v>10.199999999999999</v>
      </c>
      <c r="M22" s="22">
        <v>0.42</v>
      </c>
      <c r="N22" s="22">
        <v>0.78</v>
      </c>
      <c r="O22" s="22">
        <v>410</v>
      </c>
      <c r="P22" s="12">
        <v>1</v>
      </c>
    </row>
    <row r="23" spans="4:16" ht="15.75" hidden="1" thickBot="1">
      <c r="D23" s="21" t="s">
        <v>32</v>
      </c>
      <c r="E23" s="22">
        <v>32</v>
      </c>
      <c r="F23" s="22">
        <v>22.5</v>
      </c>
      <c r="G23" s="22">
        <v>0.5</v>
      </c>
      <c r="H23" s="22">
        <v>29</v>
      </c>
      <c r="I23" s="22">
        <v>3.3</v>
      </c>
      <c r="J23" s="22">
        <v>3.8</v>
      </c>
      <c r="K23" s="22">
        <v>13.7</v>
      </c>
      <c r="L23" s="22">
        <v>11.1</v>
      </c>
      <c r="M23" s="22">
        <v>0.46</v>
      </c>
      <c r="N23" s="22">
        <v>0.85</v>
      </c>
      <c r="O23" s="22">
        <v>430</v>
      </c>
      <c r="P23" s="12">
        <v>1</v>
      </c>
    </row>
    <row r="24" spans="4:16" ht="15.75" hidden="1" thickBot="1">
      <c r="D24" s="21" t="s">
        <v>48</v>
      </c>
      <c r="E24" s="22">
        <v>36</v>
      </c>
      <c r="F24" s="22">
        <v>26</v>
      </c>
      <c r="G24" s="22">
        <v>0.6</v>
      </c>
      <c r="H24" s="22">
        <v>31</v>
      </c>
      <c r="I24" s="22">
        <v>3.6</v>
      </c>
      <c r="J24" s="22">
        <v>4.3</v>
      </c>
      <c r="K24" s="22">
        <v>14.7</v>
      </c>
      <c r="L24" s="22">
        <v>11.9</v>
      </c>
      <c r="M24" s="22">
        <v>0.49</v>
      </c>
      <c r="N24" s="22">
        <v>0.91</v>
      </c>
      <c r="O24" s="22">
        <v>450</v>
      </c>
      <c r="P24" s="12">
        <v>1</v>
      </c>
    </row>
    <row r="25" spans="4:16" ht="15.75" hidden="1" thickBot="1">
      <c r="D25" s="19" t="s">
        <v>33</v>
      </c>
      <c r="E25" s="20">
        <v>24</v>
      </c>
      <c r="F25" s="20">
        <v>14</v>
      </c>
      <c r="G25" s="20">
        <v>0.35</v>
      </c>
      <c r="H25" s="20">
        <v>21</v>
      </c>
      <c r="I25" s="20">
        <v>2.4</v>
      </c>
      <c r="J25" s="20">
        <v>2.2000000000000002</v>
      </c>
      <c r="K25" s="20">
        <v>11.6</v>
      </c>
      <c r="L25" s="20">
        <v>9.4</v>
      </c>
      <c r="M25" s="20">
        <v>0.32</v>
      </c>
      <c r="N25" s="20">
        <v>0.59</v>
      </c>
      <c r="O25" s="20">
        <v>350</v>
      </c>
      <c r="P25" s="12">
        <v>1</v>
      </c>
    </row>
    <row r="26" spans="4:16" ht="15.75" hidden="1" thickBot="1">
      <c r="D26" s="21" t="s">
        <v>34</v>
      </c>
      <c r="E26" s="22">
        <v>28</v>
      </c>
      <c r="F26" s="22">
        <v>16.5</v>
      </c>
      <c r="G26" s="22">
        <v>0.4</v>
      </c>
      <c r="H26" s="22">
        <v>24</v>
      </c>
      <c r="I26" s="22">
        <v>2.7</v>
      </c>
      <c r="J26" s="22">
        <v>2.7</v>
      </c>
      <c r="K26" s="22">
        <v>12.6</v>
      </c>
      <c r="L26" s="22">
        <v>10.199999999999999</v>
      </c>
      <c r="M26" s="22">
        <v>0.39</v>
      </c>
      <c r="N26" s="22">
        <v>0.72</v>
      </c>
      <c r="O26" s="22">
        <v>380</v>
      </c>
      <c r="P26" s="12">
        <v>1</v>
      </c>
    </row>
    <row r="27" spans="4:16" ht="15.75" hidden="1" thickBot="1">
      <c r="D27" s="21" t="s">
        <v>35</v>
      </c>
      <c r="E27" s="22">
        <v>32</v>
      </c>
      <c r="F27" s="22">
        <v>19.5</v>
      </c>
      <c r="G27" s="22">
        <v>0.45</v>
      </c>
      <c r="H27" s="22">
        <v>26.5</v>
      </c>
      <c r="I27" s="22">
        <v>3</v>
      </c>
      <c r="J27" s="22">
        <v>3.2</v>
      </c>
      <c r="K27" s="22">
        <v>13.7</v>
      </c>
      <c r="L27" s="22">
        <v>11.1</v>
      </c>
      <c r="M27" s="22">
        <v>0.42</v>
      </c>
      <c r="N27" s="22">
        <v>0.78</v>
      </c>
      <c r="O27" s="22">
        <v>410</v>
      </c>
      <c r="P27" s="12">
        <v>1</v>
      </c>
    </row>
    <row r="28" spans="4:16" ht="15.75" hidden="1" thickBot="1">
      <c r="D28" s="21" t="s">
        <v>36</v>
      </c>
      <c r="E28" s="22">
        <v>36</v>
      </c>
      <c r="F28" s="22">
        <v>22.5</v>
      </c>
      <c r="G28" s="22">
        <v>0.5</v>
      </c>
      <c r="H28" s="22">
        <v>29</v>
      </c>
      <c r="I28" s="22">
        <v>3.3</v>
      </c>
      <c r="J28" s="22">
        <v>3.8</v>
      </c>
      <c r="K28" s="22">
        <v>14.7</v>
      </c>
      <c r="L28" s="22">
        <v>11.9</v>
      </c>
      <c r="M28" s="22">
        <v>0.46</v>
      </c>
      <c r="N28" s="22">
        <v>0.85</v>
      </c>
      <c r="O28" s="22">
        <v>430</v>
      </c>
      <c r="P28" s="12">
        <v>1</v>
      </c>
    </row>
    <row r="29" spans="4:16" hidden="1"/>
    <row r="30" spans="4:16" hidden="1"/>
    <row r="31" spans="4:16" hidden="1"/>
    <row r="32" spans="4:16" hidden="1"/>
    <row r="33" hidden="1"/>
    <row r="34" hidden="1"/>
    <row r="35" hidden="1"/>
    <row r="36" hidden="1"/>
    <row r="37" hidden="1"/>
    <row r="38" hidden="1"/>
    <row r="39" hidden="1"/>
    <row r="40" hidden="1"/>
    <row r="41" hidden="1"/>
    <row r="42" hidden="1"/>
    <row r="43" hidden="1"/>
    <row r="44" hidden="1"/>
    <row r="45" hidden="1"/>
    <row r="46" hidden="1"/>
    <row r="47" hidden="1"/>
    <row r="48" hidden="1"/>
    <row r="49" hidden="1"/>
    <row r="50" hidden="1"/>
    <row r="51" hidden="1"/>
    <row r="52" hidden="1"/>
    <row r="53" hidden="1"/>
    <row r="54" hidden="1"/>
    <row r="55" hidden="1"/>
    <row r="56" hidden="1"/>
    <row r="57" hidden="1"/>
    <row r="58" hidden="1"/>
    <row r="59" hidden="1"/>
    <row r="60" hidden="1"/>
    <row r="61" hidden="1"/>
    <row r="62" hidden="1"/>
    <row r="63" hidden="1"/>
    <row r="64" hidden="1"/>
    <row r="65" hidden="1"/>
    <row r="66" hidden="1"/>
    <row r="67" hidden="1"/>
    <row r="68" hidden="1"/>
    <row r="69" hidden="1"/>
    <row r="70" hidden="1"/>
    <row r="71" hidden="1"/>
    <row r="72" hidden="1"/>
    <row r="73" hidden="1"/>
    <row r="74" hidden="1"/>
    <row r="75" hidden="1"/>
    <row r="76" hidden="1"/>
    <row r="77" hidden="1"/>
    <row r="78" hidden="1"/>
    <row r="79" hidden="1"/>
    <row r="80" hidden="1"/>
    <row r="81" spans="4:38" hidden="1"/>
    <row r="82" spans="4:38" hidden="1"/>
    <row r="83" spans="4:38" hidden="1"/>
    <row r="84" spans="4:38" hidden="1"/>
    <row r="85" spans="4:38" hidden="1"/>
    <row r="86" spans="4:38" hidden="1"/>
    <row r="87" spans="4:38" hidden="1"/>
    <row r="88" spans="4:38" hidden="1"/>
    <row r="89" spans="4:38" hidden="1"/>
    <row r="90" spans="4:38" hidden="1">
      <c r="D90" s="23"/>
      <c r="E90" s="23"/>
      <c r="F90" s="23"/>
      <c r="G90" s="23"/>
      <c r="H90" s="23"/>
      <c r="I90" s="23"/>
      <c r="J90" s="23"/>
      <c r="K90" s="23"/>
      <c r="L90" s="23"/>
      <c r="M90" s="23"/>
      <c r="N90" s="23"/>
      <c r="O90" s="23"/>
      <c r="P90" s="23"/>
      <c r="Q90" s="23"/>
      <c r="R90" s="23"/>
      <c r="S90" s="23"/>
      <c r="T90" s="23"/>
      <c r="U90" s="23"/>
      <c r="V90" s="23"/>
      <c r="W90" s="23"/>
      <c r="X90" s="23"/>
      <c r="Y90" s="23"/>
      <c r="Z90" s="23"/>
      <c r="AA90" s="23"/>
      <c r="AB90" s="23"/>
      <c r="AC90" s="23"/>
      <c r="AD90" s="24"/>
      <c r="AE90" s="25" t="s">
        <v>54</v>
      </c>
      <c r="AF90" s="25" t="s">
        <v>55</v>
      </c>
      <c r="AG90" s="25"/>
      <c r="AH90" s="25"/>
      <c r="AI90" s="25" t="s">
        <v>56</v>
      </c>
      <c r="AJ90" s="25" t="s">
        <v>57</v>
      </c>
      <c r="AK90" s="25" t="s">
        <v>58</v>
      </c>
      <c r="AL90" s="26">
        <v>0.5</v>
      </c>
    </row>
    <row r="91" spans="4:38" hidden="1">
      <c r="D91" s="27" t="s">
        <v>50</v>
      </c>
      <c r="E91" s="23"/>
      <c r="F91" s="23"/>
      <c r="G91" s="23"/>
      <c r="H91" s="23"/>
      <c r="I91" s="23"/>
      <c r="J91" s="23"/>
      <c r="K91" s="23"/>
      <c r="L91" s="23"/>
      <c r="M91" s="23"/>
      <c r="N91" s="23"/>
      <c r="O91" s="23"/>
      <c r="P91" s="23"/>
      <c r="Q91" s="23"/>
      <c r="R91" s="23"/>
      <c r="S91" s="23"/>
      <c r="T91" s="23"/>
      <c r="U91" s="23"/>
      <c r="V91" s="23"/>
      <c r="W91" s="23"/>
      <c r="X91" s="23"/>
      <c r="Y91" s="23"/>
      <c r="Z91" s="23"/>
      <c r="AA91" s="23"/>
      <c r="AB91" s="23"/>
      <c r="AC91" s="23"/>
      <c r="AD91" s="24">
        <v>1</v>
      </c>
      <c r="AE91" s="25">
        <v>0.6</v>
      </c>
      <c r="AF91" s="23">
        <v>0.7</v>
      </c>
      <c r="AG91" s="23"/>
      <c r="AH91" s="23"/>
      <c r="AI91" s="23">
        <v>0.8</v>
      </c>
      <c r="AJ91" s="23">
        <v>0.9</v>
      </c>
      <c r="AK91" s="23">
        <v>1.1000000000000001</v>
      </c>
      <c r="AL91" s="28">
        <v>0.55000000000000004</v>
      </c>
    </row>
    <row r="92" spans="4:38" hidden="1">
      <c r="D92" s="27" t="s">
        <v>51</v>
      </c>
      <c r="E92" s="23"/>
      <c r="F92" s="23"/>
      <c r="G92" s="23"/>
      <c r="H92" s="23"/>
      <c r="I92" s="23"/>
      <c r="J92" s="23"/>
      <c r="K92" s="23"/>
      <c r="L92" s="23"/>
      <c r="M92" s="23"/>
      <c r="N92" s="23"/>
      <c r="O92" s="23"/>
      <c r="P92" s="23"/>
      <c r="Q92" s="23"/>
      <c r="R92" s="23"/>
      <c r="S92" s="23"/>
      <c r="T92" s="23"/>
      <c r="U92" s="23"/>
      <c r="V92" s="23"/>
      <c r="W92" s="23"/>
      <c r="X92" s="23"/>
      <c r="Y92" s="23"/>
      <c r="Z92" s="23"/>
      <c r="AA92" s="23"/>
      <c r="AB92" s="23"/>
      <c r="AC92" s="23"/>
      <c r="AD92" s="24">
        <v>2</v>
      </c>
      <c r="AE92" s="25">
        <v>0.6</v>
      </c>
      <c r="AF92" s="23">
        <v>0.7</v>
      </c>
      <c r="AG92" s="23"/>
      <c r="AH92" s="23"/>
      <c r="AI92" s="23">
        <v>0.8</v>
      </c>
      <c r="AJ92" s="23">
        <v>0.9</v>
      </c>
      <c r="AK92" s="23">
        <v>1.1000000000000001</v>
      </c>
      <c r="AL92" s="26">
        <v>0.6</v>
      </c>
    </row>
    <row r="93" spans="4:38" hidden="1">
      <c r="D93" s="27" t="s">
        <v>52</v>
      </c>
      <c r="E93" s="23"/>
      <c r="F93" s="23"/>
      <c r="G93" s="23"/>
      <c r="H93" s="23"/>
      <c r="I93" s="23"/>
      <c r="J93" s="23"/>
      <c r="K93" s="23"/>
      <c r="L93" s="23"/>
      <c r="M93" s="23"/>
      <c r="N93" s="23"/>
      <c r="O93" s="23"/>
      <c r="P93" s="23"/>
      <c r="Q93" s="23"/>
      <c r="R93" s="23"/>
      <c r="S93" s="23"/>
      <c r="T93" s="23"/>
      <c r="U93" s="23"/>
      <c r="V93" s="23"/>
      <c r="W93" s="23"/>
      <c r="X93" s="23"/>
      <c r="Y93" s="23"/>
      <c r="Z93" s="23"/>
      <c r="AA93" s="23"/>
      <c r="AB93" s="23"/>
      <c r="AC93" s="23"/>
      <c r="AD93" s="24">
        <v>3</v>
      </c>
      <c r="AE93" s="25">
        <v>0.5</v>
      </c>
      <c r="AF93" s="23">
        <v>0.55000000000000004</v>
      </c>
      <c r="AG93" s="23"/>
      <c r="AH93" s="23"/>
      <c r="AI93" s="23">
        <v>0.65</v>
      </c>
      <c r="AJ93" s="23">
        <v>0.7</v>
      </c>
      <c r="AK93" s="23">
        <v>0.9</v>
      </c>
      <c r="AL93" s="28">
        <v>0.65</v>
      </c>
    </row>
    <row r="94" spans="4:38" hidden="1">
      <c r="D94" s="27" t="s">
        <v>53</v>
      </c>
      <c r="E94" s="23"/>
      <c r="F94" s="23"/>
      <c r="G94" s="23"/>
      <c r="H94" s="23"/>
      <c r="I94" s="23"/>
      <c r="J94" s="23"/>
      <c r="K94" s="23"/>
      <c r="L94" s="23"/>
      <c r="M94" s="23"/>
      <c r="N94" s="23"/>
      <c r="O94" s="23"/>
      <c r="P94" s="23"/>
      <c r="Q94" s="23"/>
      <c r="R94" s="23"/>
      <c r="S94" s="23"/>
      <c r="T94" s="23"/>
      <c r="U94" s="23"/>
      <c r="V94" s="23"/>
      <c r="W94" s="23"/>
      <c r="X94" s="23"/>
      <c r="Y94" s="23"/>
      <c r="Z94" s="23"/>
      <c r="AA94" s="23"/>
      <c r="AB94" s="23"/>
      <c r="AC94" s="23"/>
      <c r="AD94" s="23"/>
      <c r="AE94" s="25"/>
      <c r="AF94" s="23"/>
      <c r="AG94" s="23"/>
      <c r="AH94" s="23"/>
      <c r="AI94" s="23"/>
      <c r="AJ94" s="23"/>
      <c r="AK94" s="23"/>
      <c r="AL94" s="28">
        <v>0.7</v>
      </c>
    </row>
    <row r="95" spans="4:38" hidden="1">
      <c r="D95" s="25"/>
      <c r="E95" s="23"/>
      <c r="F95" s="23"/>
      <c r="G95" s="23"/>
      <c r="H95" s="23"/>
      <c r="I95" s="23"/>
      <c r="J95" s="23"/>
      <c r="K95" s="23"/>
      <c r="L95" s="23"/>
      <c r="M95" s="23"/>
      <c r="N95" s="23"/>
      <c r="O95" s="23"/>
      <c r="P95" s="23"/>
      <c r="Q95" s="23"/>
      <c r="R95" s="23"/>
      <c r="S95" s="23"/>
      <c r="T95" s="23"/>
      <c r="U95" s="23"/>
      <c r="V95" s="23"/>
      <c r="W95" s="23"/>
      <c r="X95" s="23"/>
      <c r="Y95" s="23"/>
      <c r="Z95" s="23"/>
      <c r="AA95" s="23"/>
      <c r="AB95" s="23"/>
      <c r="AC95" s="23"/>
      <c r="AD95" s="23"/>
      <c r="AE95" s="25"/>
      <c r="AF95" s="23"/>
      <c r="AG95" s="23"/>
      <c r="AH95" s="23"/>
      <c r="AI95" s="23"/>
      <c r="AJ95" s="23"/>
      <c r="AK95" s="23"/>
      <c r="AL95" s="28">
        <v>0.8</v>
      </c>
    </row>
    <row r="96" spans="4:38" hidden="1">
      <c r="D96" s="23"/>
      <c r="E96" s="23"/>
      <c r="F96" s="23"/>
      <c r="G96" s="23"/>
      <c r="H96" s="23"/>
      <c r="I96" s="23"/>
      <c r="J96" s="23"/>
      <c r="K96" s="23"/>
      <c r="L96" s="23"/>
      <c r="M96" s="23"/>
      <c r="N96" s="23"/>
      <c r="O96" s="23"/>
      <c r="P96" s="23"/>
      <c r="Q96" s="23"/>
      <c r="R96" s="23"/>
      <c r="S96" s="23"/>
      <c r="T96" s="23"/>
      <c r="U96" s="23"/>
      <c r="V96" s="23"/>
      <c r="W96" s="23"/>
      <c r="X96" s="23"/>
      <c r="Y96" s="23"/>
      <c r="Z96" s="23"/>
      <c r="AA96" s="23"/>
      <c r="AB96" s="23"/>
      <c r="AC96" s="23"/>
      <c r="AD96" s="23"/>
      <c r="AE96" s="25"/>
      <c r="AF96" s="23"/>
      <c r="AG96" s="23"/>
      <c r="AH96" s="23"/>
      <c r="AI96" s="29" t="s">
        <v>60</v>
      </c>
      <c r="AJ96" s="23">
        <v>235</v>
      </c>
      <c r="AK96" s="23"/>
      <c r="AL96" s="28">
        <v>0.9</v>
      </c>
    </row>
    <row r="97" spans="1:45" hidden="1">
      <c r="D97" s="23"/>
      <c r="E97" s="23"/>
      <c r="F97" s="23"/>
      <c r="G97" s="23"/>
      <c r="H97" s="23"/>
      <c r="I97" s="23"/>
      <c r="J97" s="23"/>
      <c r="K97" s="23"/>
      <c r="L97" s="23"/>
      <c r="M97" s="23"/>
      <c r="N97" s="23"/>
      <c r="O97" s="23"/>
      <c r="P97" s="23"/>
      <c r="Q97" s="23"/>
      <c r="R97" s="23"/>
      <c r="S97" s="23"/>
      <c r="T97" s="23"/>
      <c r="U97" s="23"/>
      <c r="V97" s="23"/>
      <c r="W97" s="23"/>
      <c r="X97" s="23"/>
      <c r="Y97" s="23"/>
      <c r="Z97" s="23"/>
      <c r="AA97" s="23"/>
      <c r="AB97" s="23"/>
      <c r="AC97" s="23"/>
      <c r="AD97" s="23"/>
      <c r="AE97" s="25"/>
      <c r="AF97" s="23"/>
      <c r="AG97" s="23"/>
      <c r="AH97" s="23"/>
      <c r="AI97" s="30" t="s">
        <v>74</v>
      </c>
      <c r="AJ97" s="23">
        <v>275</v>
      </c>
      <c r="AK97" s="23"/>
      <c r="AL97" s="28">
        <v>1.1000000000000001</v>
      </c>
    </row>
    <row r="98" spans="1:45" hidden="1">
      <c r="AI98" s="12" t="s">
        <v>75</v>
      </c>
      <c r="AJ98" s="12">
        <v>355</v>
      </c>
    </row>
    <row r="99" spans="1:45" ht="112.5" hidden="1" customHeight="1"/>
    <row r="100" spans="1:45" ht="12.75" hidden="1" customHeight="1"/>
    <row r="101" spans="1:45" ht="14.25" customHeight="1">
      <c r="A101" s="31"/>
      <c r="B101" s="32" t="s">
        <v>70</v>
      </c>
      <c r="C101" s="33"/>
      <c r="D101" s="33"/>
      <c r="E101" s="33"/>
      <c r="F101" s="33"/>
      <c r="G101" s="33"/>
      <c r="H101" s="33"/>
      <c r="I101" s="33"/>
      <c r="J101" s="33"/>
      <c r="K101" s="33"/>
      <c r="L101" s="33"/>
      <c r="M101" s="33"/>
      <c r="N101" s="33"/>
      <c r="O101" s="33"/>
      <c r="P101" s="33"/>
      <c r="Q101" s="33"/>
      <c r="R101" s="33"/>
      <c r="S101" s="33"/>
      <c r="T101" s="33"/>
      <c r="U101" s="33"/>
      <c r="V101" s="33"/>
      <c r="W101" s="33"/>
      <c r="X101" s="33"/>
      <c r="Y101" s="33"/>
      <c r="Z101" s="33"/>
      <c r="AA101" s="33"/>
      <c r="AB101" s="33"/>
      <c r="AC101" s="33"/>
      <c r="AD101" s="33"/>
      <c r="AE101" s="33"/>
      <c r="AF101" s="33"/>
      <c r="AG101" s="33"/>
      <c r="AH101" s="33"/>
      <c r="AI101" s="33"/>
      <c r="AJ101" s="33"/>
      <c r="AK101" s="33"/>
      <c r="AL101" s="33"/>
      <c r="AM101" s="33"/>
      <c r="AN101" s="33"/>
      <c r="AO101" s="33"/>
      <c r="AP101" s="33"/>
      <c r="AQ101" s="33"/>
      <c r="AR101" s="33"/>
      <c r="AS101" s="34"/>
    </row>
    <row r="102" spans="1:45">
      <c r="A102" s="31"/>
      <c r="B102" s="35"/>
      <c r="C102" s="36"/>
      <c r="D102" s="7"/>
      <c r="E102" s="7"/>
      <c r="F102" s="7"/>
      <c r="G102" s="7"/>
      <c r="H102" s="7"/>
      <c r="I102" s="7"/>
      <c r="J102" s="7"/>
      <c r="K102" s="7"/>
      <c r="L102" s="7"/>
      <c r="M102" s="7"/>
      <c r="N102" s="7"/>
      <c r="O102" s="7"/>
      <c r="P102" s="7"/>
      <c r="Q102" s="7"/>
      <c r="R102" s="7"/>
      <c r="S102" s="7"/>
      <c r="T102" s="7"/>
      <c r="U102" s="7"/>
      <c r="V102" s="7"/>
      <c r="W102" s="7"/>
      <c r="X102" s="7"/>
      <c r="Y102" s="7"/>
      <c r="Z102" s="7"/>
      <c r="AA102" s="7"/>
      <c r="AB102" s="7"/>
      <c r="AC102" s="7"/>
      <c r="AD102" s="7"/>
      <c r="AE102" s="7"/>
      <c r="AF102" s="7"/>
      <c r="AG102" s="7"/>
      <c r="AH102" s="7"/>
      <c r="AI102" s="7"/>
      <c r="AJ102" s="7"/>
      <c r="AK102" s="7"/>
      <c r="AR102" s="35"/>
      <c r="AS102" s="34"/>
    </row>
    <row r="103" spans="1:45">
      <c r="A103" s="31"/>
      <c r="B103" s="35"/>
      <c r="C103" s="36"/>
      <c r="D103" s="7"/>
      <c r="E103" s="37"/>
      <c r="F103" s="37"/>
      <c r="G103" s="37"/>
      <c r="H103" s="37"/>
      <c r="I103" s="37"/>
      <c r="J103" s="37"/>
      <c r="K103" s="37"/>
      <c r="L103" s="37"/>
      <c r="M103" s="37"/>
      <c r="N103" s="37"/>
      <c r="O103" s="7"/>
      <c r="P103" s="7"/>
      <c r="Q103" s="7"/>
      <c r="R103" s="7"/>
      <c r="S103" s="7"/>
      <c r="T103" s="7"/>
      <c r="U103" s="7"/>
      <c r="V103" s="7"/>
      <c r="W103" s="7"/>
      <c r="X103" s="7"/>
      <c r="Y103" s="7"/>
      <c r="Z103" s="7"/>
      <c r="AA103" s="7"/>
      <c r="AB103" s="7"/>
      <c r="AC103" s="7"/>
      <c r="AD103" s="7"/>
      <c r="AE103" s="7"/>
      <c r="AF103" s="7"/>
      <c r="AG103" s="7"/>
      <c r="AH103" s="38" t="s">
        <v>59</v>
      </c>
      <c r="AI103" s="7"/>
      <c r="AJ103" s="16"/>
      <c r="AK103" s="16"/>
      <c r="AN103" s="39"/>
      <c r="AO103" s="40"/>
      <c r="AR103" s="35"/>
      <c r="AS103" s="34"/>
    </row>
    <row r="104" spans="1:45">
      <c r="A104" s="31"/>
      <c r="B104" s="35"/>
      <c r="C104" s="36"/>
      <c r="D104" s="7"/>
      <c r="E104" s="37"/>
      <c r="F104" s="37"/>
      <c r="G104" s="37"/>
      <c r="H104" s="37"/>
      <c r="I104" s="37"/>
      <c r="J104" s="37"/>
      <c r="K104" s="37"/>
      <c r="L104" s="37"/>
      <c r="M104" s="37"/>
      <c r="N104" s="37"/>
      <c r="O104" s="7"/>
      <c r="P104" s="7"/>
      <c r="Q104" s="7"/>
      <c r="R104" s="7"/>
      <c r="S104" s="7"/>
      <c r="T104" s="7"/>
      <c r="U104" s="7"/>
      <c r="V104" s="7"/>
      <c r="W104" s="7"/>
      <c r="X104" s="7"/>
      <c r="Y104" s="7"/>
      <c r="Z104" s="7"/>
      <c r="AA104" s="7"/>
      <c r="AB104" s="7"/>
      <c r="AC104" s="7"/>
      <c r="AD104" s="7"/>
      <c r="AE104" s="7"/>
      <c r="AF104" s="7"/>
      <c r="AG104" s="7"/>
      <c r="AH104" s="6" t="s">
        <v>75</v>
      </c>
      <c r="AI104" s="7"/>
      <c r="AJ104" s="16"/>
      <c r="AK104" s="16"/>
      <c r="AN104" s="39"/>
      <c r="AO104" s="40"/>
      <c r="AR104" s="35"/>
      <c r="AS104" s="34"/>
    </row>
    <row r="105" spans="1:45">
      <c r="A105" s="31"/>
      <c r="B105" s="35"/>
      <c r="C105" s="36"/>
      <c r="D105" s="7"/>
      <c r="E105" s="37"/>
      <c r="F105" s="37"/>
      <c r="G105" s="37"/>
      <c r="H105" s="37"/>
      <c r="I105" s="37"/>
      <c r="J105" s="37"/>
      <c r="K105" s="37"/>
      <c r="L105" s="37"/>
      <c r="M105" s="37"/>
      <c r="N105" s="37"/>
      <c r="O105" s="7"/>
      <c r="P105" s="7"/>
      <c r="Q105" s="7"/>
      <c r="R105" s="7"/>
      <c r="S105" s="7"/>
      <c r="T105" s="7"/>
      <c r="U105" s="7"/>
      <c r="V105" s="7"/>
      <c r="W105" s="7"/>
      <c r="X105" s="7"/>
      <c r="Y105" s="7"/>
      <c r="Z105" s="7"/>
      <c r="AA105" s="7"/>
      <c r="AB105" s="7"/>
      <c r="AC105" s="7"/>
      <c r="AD105" s="7"/>
      <c r="AE105" s="7"/>
      <c r="AF105" s="7"/>
      <c r="AG105" s="7"/>
      <c r="AH105" s="41"/>
      <c r="AI105" s="7"/>
      <c r="AJ105" s="16"/>
      <c r="AK105" s="16"/>
      <c r="AN105" s="39"/>
      <c r="AO105" s="40"/>
      <c r="AR105" s="35"/>
      <c r="AS105" s="34"/>
    </row>
    <row r="106" spans="1:45">
      <c r="A106" s="31"/>
      <c r="B106" s="35"/>
      <c r="C106" s="36"/>
      <c r="D106" s="42" t="s">
        <v>68</v>
      </c>
      <c r="E106" s="43"/>
      <c r="F106" s="43"/>
      <c r="G106" s="43"/>
      <c r="H106" s="43"/>
      <c r="I106" s="43"/>
      <c r="J106" s="43"/>
      <c r="K106" s="43"/>
      <c r="L106" s="43"/>
      <c r="M106" s="43"/>
      <c r="N106" s="43"/>
      <c r="O106" s="43"/>
      <c r="P106" s="43"/>
      <c r="Q106" s="43"/>
      <c r="R106" s="43"/>
      <c r="S106" s="43"/>
      <c r="T106" s="43"/>
      <c r="U106" s="43"/>
      <c r="V106" s="43"/>
      <c r="W106" s="43"/>
      <c r="X106" s="43"/>
      <c r="Y106" s="43"/>
      <c r="Z106" s="43"/>
      <c r="AA106" s="43"/>
      <c r="AB106" s="43"/>
      <c r="AC106" s="43" t="s">
        <v>86</v>
      </c>
      <c r="AD106" s="43" t="s">
        <v>92</v>
      </c>
      <c r="AE106" s="43" t="s">
        <v>87</v>
      </c>
      <c r="AF106" s="44" t="s">
        <v>88</v>
      </c>
      <c r="AG106" s="7"/>
      <c r="AH106" s="45" t="s">
        <v>81</v>
      </c>
      <c r="AI106" s="34"/>
      <c r="AJ106" s="46" t="s">
        <v>77</v>
      </c>
      <c r="AK106" s="47"/>
      <c r="AL106" s="48" t="s">
        <v>80</v>
      </c>
      <c r="AM106" s="47"/>
      <c r="AN106" s="48" t="s">
        <v>78</v>
      </c>
      <c r="AO106" s="47"/>
      <c r="AR106" s="35"/>
      <c r="AS106" s="34"/>
    </row>
    <row r="107" spans="1:45">
      <c r="A107" s="31"/>
      <c r="B107" s="35"/>
      <c r="C107" s="36"/>
      <c r="D107" s="3" t="s">
        <v>52</v>
      </c>
      <c r="E107" s="43"/>
      <c r="F107" s="43"/>
      <c r="G107" s="43"/>
      <c r="H107" s="43"/>
      <c r="I107" s="43"/>
      <c r="J107" s="43"/>
      <c r="K107" s="43"/>
      <c r="L107" s="43"/>
      <c r="M107" s="43"/>
      <c r="N107" s="43"/>
      <c r="O107" s="43"/>
      <c r="P107" s="43"/>
      <c r="Q107" s="43"/>
      <c r="R107" s="43"/>
      <c r="S107" s="43"/>
      <c r="T107" s="43"/>
      <c r="U107" s="43"/>
      <c r="V107" s="43"/>
      <c r="W107" s="43"/>
      <c r="X107" s="43"/>
      <c r="Y107" s="43"/>
      <c r="Z107" s="43"/>
      <c r="AA107" s="43"/>
      <c r="AB107" s="43"/>
      <c r="AC107" s="3">
        <v>246</v>
      </c>
      <c r="AD107" s="3">
        <v>10</v>
      </c>
      <c r="AE107" s="3">
        <v>600</v>
      </c>
      <c r="AF107" s="50">
        <f>AE107/600*180*POWER(AD107,2.6)</f>
        <v>71659.290699629564</v>
      </c>
      <c r="AG107" s="7"/>
      <c r="AH107" s="51" t="str">
        <f>IF(AH104="SIMPLE",MIN(AJ107,AL107,AN107),"-")</f>
        <v>-</v>
      </c>
      <c r="AI107" s="7"/>
      <c r="AJ107" s="52" t="str">
        <f>IF(AH104="SIMPLE",IF(AC114&lt;=0.5*AD107,MIN(0.4*AF111*AD107*AE111,1.15*SQRT(2*AF107*AF111*AD107)),"-"),"-")</f>
        <v>-</v>
      </c>
      <c r="AK107" s="53"/>
      <c r="AL107" s="54" t="str">
        <f>IF(AH104="SIMPLE",IF(AND(AC114&gt;0.5*AD107,AC114&lt;AD107)=TRUE,MIN(0.4*AF111*AD107*AE111,1.15*SQRT(2*AF107*AF111*AD107))+(TAN(ATAN((MIN(AF111*AD107*AE111,2.3*SQRT(AF107*AF111*AD107),AF111*AD107*AE111*(SQRT(2+(4*AF107/(AF111*AD107*AE111*AE111)))-1))-MIN(0.4*AF111*AD107*AE111,1.15*SQRT(2*AF107*AF111*AD107)))/(AD107-0.5*AD107)))*(AC114-0.5*AD107)),"-"),"-")</f>
        <v>-</v>
      </c>
      <c r="AM107" s="55"/>
      <c r="AN107" s="54" t="str">
        <f>IF(AH104="SIMPLE",IF(AC114&gt;=AD107,MIN(AF111*AD107*AE111,2.3*SQRT(AF107*AF111*AD107),AF111*AD107*AE111*(SQRT(2+(4*AF107/(AF111*AD107*AE111*AE111)))-1)),"-"),"-")</f>
        <v>-</v>
      </c>
      <c r="AO107" s="55"/>
      <c r="AR107" s="35"/>
      <c r="AS107" s="34"/>
    </row>
    <row r="108" spans="1:45" ht="20.25" customHeight="1">
      <c r="A108" s="31"/>
      <c r="B108" s="35"/>
      <c r="C108" s="36"/>
      <c r="D108" s="56"/>
      <c r="E108" s="56"/>
      <c r="F108" s="56"/>
      <c r="G108" s="56"/>
      <c r="H108" s="56"/>
      <c r="I108" s="56"/>
      <c r="J108" s="56"/>
      <c r="K108" s="56"/>
      <c r="L108" s="56"/>
      <c r="M108" s="56"/>
      <c r="N108" s="56"/>
      <c r="O108" s="56"/>
      <c r="P108" s="56"/>
      <c r="Q108" s="56"/>
      <c r="R108" s="56"/>
      <c r="S108" s="56"/>
      <c r="T108" s="56"/>
      <c r="U108" s="56"/>
      <c r="V108" s="56"/>
      <c r="W108" s="56"/>
      <c r="X108" s="56"/>
      <c r="Y108" s="56"/>
      <c r="Z108" s="56"/>
      <c r="AA108" s="56"/>
      <c r="AB108" s="56"/>
      <c r="AC108" s="57">
        <f>IF(AH104="doble acero",AC111+AC114+AC114,IF(AH104="doble madera",AC111+AC111+AC114,IF(AH104="simple",AC111+AC114)))</f>
        <v>246</v>
      </c>
      <c r="AD108" s="57" t="str">
        <f>IF(D107="pasadores","6&lt;=d&lt;=30",IF(D107="pernos","-",IF(D107="tornapuntas","-",IF(D107="clavos","d&lt;=8"))))</f>
        <v>-</v>
      </c>
      <c r="AE108" s="56"/>
      <c r="AF108" s="56"/>
      <c r="AG108" s="7"/>
      <c r="AH108" s="58"/>
      <c r="AI108" s="7"/>
      <c r="AJ108" s="7"/>
      <c r="AK108" s="7"/>
      <c r="AR108" s="35"/>
      <c r="AS108" s="34"/>
    </row>
    <row r="109" spans="1:45" ht="15" hidden="1" customHeight="1">
      <c r="A109" s="31"/>
      <c r="B109" s="35"/>
      <c r="C109" s="36"/>
      <c r="D109" s="59"/>
      <c r="E109" s="60" t="s">
        <v>49</v>
      </c>
      <c r="F109" s="59"/>
      <c r="G109" s="59"/>
      <c r="H109" s="59"/>
      <c r="I109" s="59"/>
      <c r="J109" s="59"/>
      <c r="K109" s="59"/>
      <c r="L109" s="59"/>
      <c r="M109" s="59"/>
      <c r="N109" s="59"/>
      <c r="O109" s="59"/>
      <c r="P109" s="59"/>
      <c r="AE109" s="12"/>
      <c r="AG109" s="7"/>
      <c r="AH109" s="45"/>
      <c r="AI109" s="7"/>
      <c r="AJ109" s="61" t="s">
        <v>61</v>
      </c>
      <c r="AK109" s="62" t="s">
        <v>62</v>
      </c>
      <c r="AL109" s="62" t="s">
        <v>63</v>
      </c>
      <c r="AM109" s="62" t="s">
        <v>64</v>
      </c>
      <c r="AN109" s="62"/>
      <c r="AO109" s="62"/>
      <c r="AR109" s="35"/>
      <c r="AS109" s="34"/>
    </row>
    <row r="110" spans="1:45">
      <c r="A110" s="31"/>
      <c r="B110" s="35"/>
      <c r="C110" s="36"/>
      <c r="D110" s="63" t="s">
        <v>72</v>
      </c>
      <c r="E110" s="64" t="s">
        <v>37</v>
      </c>
      <c r="F110" s="64" t="s">
        <v>38</v>
      </c>
      <c r="G110" s="64" t="s">
        <v>39</v>
      </c>
      <c r="H110" s="64" t="s">
        <v>40</v>
      </c>
      <c r="I110" s="64" t="s">
        <v>41</v>
      </c>
      <c r="J110" s="64" t="s">
        <v>42</v>
      </c>
      <c r="K110" s="64" t="s">
        <v>43</v>
      </c>
      <c r="L110" s="64" t="s">
        <v>44</v>
      </c>
      <c r="M110" s="64" t="s">
        <v>45</v>
      </c>
      <c r="N110" s="64" t="s">
        <v>46</v>
      </c>
      <c r="O110" s="64" t="s">
        <v>47</v>
      </c>
      <c r="P110" s="64" t="s">
        <v>67</v>
      </c>
      <c r="Q110" s="64"/>
      <c r="R110" s="64"/>
      <c r="S110" s="64"/>
      <c r="T110" s="64"/>
      <c r="U110" s="64"/>
      <c r="V110" s="64"/>
      <c r="W110" s="64"/>
      <c r="X110" s="64"/>
      <c r="Y110" s="64"/>
      <c r="Z110" s="64"/>
      <c r="AA110" s="64"/>
      <c r="AB110" s="64"/>
      <c r="AC110" s="64" t="s">
        <v>89</v>
      </c>
      <c r="AD110" s="64" t="s">
        <v>65</v>
      </c>
      <c r="AE110" s="64" t="s">
        <v>90</v>
      </c>
      <c r="AF110" s="65" t="s">
        <v>93</v>
      </c>
      <c r="AG110" s="7"/>
      <c r="AH110" s="45" t="s">
        <v>81</v>
      </c>
      <c r="AI110" s="7"/>
      <c r="AJ110" s="66"/>
      <c r="AK110" s="67"/>
      <c r="AL110" s="67"/>
      <c r="AM110" s="67"/>
      <c r="AN110" s="62"/>
      <c r="AO110" s="62"/>
      <c r="AR110" s="35"/>
      <c r="AS110" s="34"/>
    </row>
    <row r="111" spans="1:45">
      <c r="A111" s="31"/>
      <c r="B111" s="35"/>
      <c r="C111" s="36"/>
      <c r="D111" s="4" t="s">
        <v>2</v>
      </c>
      <c r="E111" s="68">
        <v>18</v>
      </c>
      <c r="F111" s="68">
        <v>11</v>
      </c>
      <c r="G111" s="68">
        <v>0.5</v>
      </c>
      <c r="H111" s="68">
        <v>18</v>
      </c>
      <c r="I111" s="68">
        <v>2.2000000000000002</v>
      </c>
      <c r="J111" s="68">
        <v>2</v>
      </c>
      <c r="K111" s="68">
        <v>9</v>
      </c>
      <c r="L111" s="68">
        <v>6</v>
      </c>
      <c r="M111" s="68">
        <v>0.3</v>
      </c>
      <c r="N111" s="68">
        <v>0.56000000000000005</v>
      </c>
      <c r="O111" s="68">
        <v>320</v>
      </c>
      <c r="P111" s="68">
        <v>1</v>
      </c>
      <c r="Q111" s="64"/>
      <c r="R111" s="64"/>
      <c r="S111" s="64"/>
      <c r="T111" s="64"/>
      <c r="U111" s="64"/>
      <c r="V111" s="64"/>
      <c r="W111" s="64"/>
      <c r="X111" s="64"/>
      <c r="Y111" s="64"/>
      <c r="Z111" s="64"/>
      <c r="AA111" s="64"/>
      <c r="AB111" s="64"/>
      <c r="AC111" s="4">
        <v>240</v>
      </c>
      <c r="AD111" s="4">
        <v>0</v>
      </c>
      <c r="AE111" s="69">
        <f>IF(AH104="doble acero",AC111,IF(AH104="doble madera",AC107-AC111-AC114,IF(AH104="simple",AC107-AC114)))</f>
        <v>240</v>
      </c>
      <c r="AF111" s="70">
        <f>IF(AND(D107="tornapuntas",AD107&lt;6)=TRUE,0.082*O111*POWER(AD107,-0.3),IF(D107="CLAVOS",IF(OR(AD107&gt;6,O111&gt;=500)=FALSE,0.082*O111*POWER(AD107,-0.3),0.082*(1-(0.01*AD107))*O111),IF(P111=1,(0.082*(1-0.01*AD107)*O111)/(((1.35+0.015*AD107)*POWER(SIN(AD111*PI()/180),2))+POWER(COS(AD111*PI()/180),2)),(0.082*(1-0.01*AD107)*O111)/(((0.9+0.015*AD107)*POWER(SIN(AD111*PI()/180),2))+POWER(COS(AD111*PI()/180),2)))))</f>
        <v>23.616</v>
      </c>
      <c r="AG111" s="7"/>
      <c r="AH111" s="51" t="str">
        <f>IF(AH104="DOBLE MADERA",MIN(AF111*AD107*AE111,2.3*SQRT(AF107*AF111*AD107),AF111*AD107*AE111*(SQRT(2+(4*AF107/(AF111*AD107*AE111*AE111)))-1),2.3*SQRT(2*AF107*AF111*AD107)),"-")</f>
        <v>-</v>
      </c>
      <c r="AI111" s="7"/>
      <c r="AJ111" s="62"/>
      <c r="AK111" s="62"/>
      <c r="AL111" s="62"/>
      <c r="AM111" s="62"/>
      <c r="AN111" s="62"/>
      <c r="AO111" s="62"/>
      <c r="AR111" s="35"/>
      <c r="AS111" s="34"/>
    </row>
    <row r="112" spans="1:45" ht="18.75" customHeight="1">
      <c r="A112" s="31"/>
      <c r="B112" s="35"/>
      <c r="C112" s="36"/>
      <c r="D112" s="71"/>
      <c r="E112" s="56"/>
      <c r="F112" s="56"/>
      <c r="G112" s="56"/>
      <c r="H112" s="56"/>
      <c r="I112" s="56"/>
      <c r="J112" s="56"/>
      <c r="K112" s="56"/>
      <c r="L112" s="56"/>
      <c r="M112" s="56"/>
      <c r="N112" s="56"/>
      <c r="O112" s="56"/>
      <c r="P112" s="56"/>
      <c r="Q112" s="56"/>
      <c r="R112" s="56"/>
      <c r="S112" s="56"/>
      <c r="T112" s="56"/>
      <c r="U112" s="56"/>
      <c r="V112" s="56"/>
      <c r="W112" s="56"/>
      <c r="X112" s="56"/>
      <c r="Y112" s="56"/>
      <c r="Z112" s="56"/>
      <c r="AA112" s="56"/>
      <c r="AB112" s="56"/>
      <c r="AC112" s="56"/>
      <c r="AD112" s="56"/>
      <c r="AE112" s="57" t="str">
        <f>IF(D107="TORNAPUNTAS",4*AD107,IF(D107="CLAVOS",12*AD107,"-"))</f>
        <v>-</v>
      </c>
      <c r="AF112" s="56"/>
      <c r="AG112" s="7"/>
      <c r="AH112" s="58"/>
      <c r="AI112" s="7"/>
      <c r="AJ112" s="7"/>
      <c r="AK112" s="7"/>
      <c r="AR112" s="35"/>
      <c r="AS112" s="34"/>
    </row>
    <row r="113" spans="1:54">
      <c r="A113" s="31"/>
      <c r="B113" s="35"/>
      <c r="C113" s="36"/>
      <c r="D113" s="42" t="s">
        <v>79</v>
      </c>
      <c r="E113" s="64"/>
      <c r="F113" s="64"/>
      <c r="G113" s="64"/>
      <c r="H113" s="64"/>
      <c r="I113" s="64"/>
      <c r="J113" s="64"/>
      <c r="K113" s="64"/>
      <c r="L113" s="64"/>
      <c r="M113" s="64"/>
      <c r="N113" s="64"/>
      <c r="O113" s="64"/>
      <c r="P113" s="64"/>
      <c r="Q113" s="64"/>
      <c r="R113" s="64"/>
      <c r="S113" s="64"/>
      <c r="T113" s="64"/>
      <c r="U113" s="64"/>
      <c r="V113" s="64"/>
      <c r="W113" s="64"/>
      <c r="X113" s="64"/>
      <c r="Y113" s="64"/>
      <c r="Z113" s="64"/>
      <c r="AA113" s="64"/>
      <c r="AB113" s="64"/>
      <c r="AC113" s="43" t="s">
        <v>89</v>
      </c>
      <c r="AD113" s="43" t="s">
        <v>91</v>
      </c>
      <c r="AE113" s="72" t="s">
        <v>101</v>
      </c>
      <c r="AF113" s="73"/>
      <c r="AG113" s="7"/>
      <c r="AH113" s="45" t="s">
        <v>81</v>
      </c>
      <c r="AI113" s="7"/>
      <c r="AJ113" s="46" t="s">
        <v>77</v>
      </c>
      <c r="AK113" s="47"/>
      <c r="AL113" s="48" t="s">
        <v>80</v>
      </c>
      <c r="AM113" s="47"/>
      <c r="AN113" s="48" t="s">
        <v>78</v>
      </c>
      <c r="AO113" s="47"/>
      <c r="AR113" s="35"/>
      <c r="AS113" s="34"/>
    </row>
    <row r="114" spans="1:54">
      <c r="A114" s="31"/>
      <c r="B114" s="35"/>
      <c r="C114" s="36"/>
      <c r="D114" s="3" t="s">
        <v>83</v>
      </c>
      <c r="E114" s="49"/>
      <c r="F114" s="49"/>
      <c r="G114" s="49"/>
      <c r="H114" s="49"/>
      <c r="I114" s="49"/>
      <c r="J114" s="49"/>
      <c r="K114" s="49"/>
      <c r="L114" s="49"/>
      <c r="M114" s="49"/>
      <c r="N114" s="49"/>
      <c r="O114" s="49"/>
      <c r="P114" s="49"/>
      <c r="Q114" s="49"/>
      <c r="R114" s="49"/>
      <c r="S114" s="49"/>
      <c r="T114" s="49"/>
      <c r="U114" s="49"/>
      <c r="V114" s="49"/>
      <c r="W114" s="49"/>
      <c r="X114" s="49"/>
      <c r="Y114" s="49"/>
      <c r="Z114" s="49"/>
      <c r="AA114" s="49"/>
      <c r="AB114" s="49"/>
      <c r="AC114" s="3">
        <v>3</v>
      </c>
      <c r="AD114" s="5">
        <f>IF(D114="s355",355,IF(D114="s275",275,IF(D114="s235",235)))</f>
        <v>275</v>
      </c>
      <c r="AE114" s="74">
        <f>AD114*0.53*AC114*AD107</f>
        <v>4372.5</v>
      </c>
      <c r="AF114" s="75"/>
      <c r="AG114" s="7"/>
      <c r="AH114" s="51">
        <f>IF(AH104="DOBLE ACERO",MIN(AJ114,AL114,AN114),"-")</f>
        <v>6690.402727216564</v>
      </c>
      <c r="AI114" s="7"/>
      <c r="AJ114" s="54">
        <f>IF(AH104="DOBLE ACERO",IF(AC114&lt;=0.5*AD107,MIN(0.5*AF111*AD107*AE111,1.15*SQRT(2*AF107*AF111*AD107)),"-"),"-")</f>
        <v>6690.402727216564</v>
      </c>
      <c r="AK114" s="55"/>
      <c r="AL114" s="54" t="str">
        <f>IF(AH104="DOBLE ACERO",IF(AND(AC114&gt;0.5*AD107,AC114&lt;AD107)=TRUE,MIN(0.5*AF111*AD107*AE111,1.15*SQRT(2*AF107*AF111*AD107))+TAN(ATAN((MIN(0.5*AF111*AD107*AE111,2.3*SQRT(2*AF107*AF111*AD107))-MIN(0.5*AF111*AD107*AE111,1.15*SQRT(2*AF107*AF111*AD107)))/(0.5*AD107)))*(AC114-0.5*AD107),"-"),"-")</f>
        <v>-</v>
      </c>
      <c r="AM114" s="55"/>
      <c r="AN114" s="54" t="str">
        <f>IF(AH104="DOBLE ACERO",IF(AC114&gt;=AD107,MIN(0.5*AF111*AD107*AE111,2.3*SQRT(2*AF107*AF111*AD107)),"-"),"-")</f>
        <v>-</v>
      </c>
      <c r="AO114" s="55"/>
      <c r="AR114" s="35"/>
      <c r="AS114" s="34"/>
    </row>
    <row r="115" spans="1:54">
      <c r="A115" s="31"/>
      <c r="B115" s="35"/>
      <c r="C115" s="36"/>
      <c r="D115" s="7"/>
      <c r="E115" s="7"/>
      <c r="F115" s="7"/>
      <c r="G115" s="7"/>
      <c r="H115" s="7"/>
      <c r="I115" s="7"/>
      <c r="J115" s="7"/>
      <c r="K115" s="7"/>
      <c r="L115" s="7"/>
      <c r="M115" s="7"/>
      <c r="N115" s="7"/>
      <c r="O115" s="7"/>
      <c r="P115" s="37"/>
      <c r="Q115" s="37"/>
      <c r="R115" s="37"/>
      <c r="S115" s="37"/>
      <c r="T115" s="37"/>
      <c r="U115" s="37"/>
      <c r="V115" s="37"/>
      <c r="W115" s="37"/>
      <c r="X115" s="37"/>
      <c r="Y115" s="37"/>
      <c r="Z115" s="37"/>
      <c r="AA115" s="37"/>
      <c r="AB115" s="37"/>
      <c r="AC115" s="16"/>
      <c r="AD115" s="16"/>
      <c r="AE115" s="16"/>
      <c r="AF115" s="16"/>
      <c r="AG115" s="76"/>
      <c r="AH115" s="76"/>
      <c r="AI115" s="16"/>
      <c r="AJ115" s="16"/>
      <c r="AK115" s="76"/>
      <c r="AQ115" s="31"/>
      <c r="AR115" s="35"/>
      <c r="AS115" s="34"/>
    </row>
    <row r="116" spans="1:54">
      <c r="A116" s="31"/>
      <c r="B116" s="35"/>
      <c r="C116" s="32" t="s">
        <v>82</v>
      </c>
      <c r="D116" s="77"/>
      <c r="E116" s="77"/>
      <c r="F116" s="77"/>
      <c r="G116" s="77"/>
      <c r="H116" s="77"/>
      <c r="I116" s="77"/>
      <c r="J116" s="77"/>
      <c r="K116" s="77"/>
      <c r="L116" s="77"/>
      <c r="M116" s="77"/>
      <c r="N116" s="77"/>
      <c r="O116" s="77"/>
      <c r="P116" s="77"/>
      <c r="Q116" s="77"/>
      <c r="R116" s="77"/>
      <c r="S116" s="77"/>
      <c r="T116" s="77"/>
      <c r="U116" s="77"/>
      <c r="V116" s="77"/>
      <c r="W116" s="77"/>
      <c r="X116" s="77"/>
      <c r="Y116" s="77"/>
      <c r="Z116" s="77"/>
      <c r="AA116" s="77"/>
      <c r="AB116" s="77"/>
      <c r="AC116" s="77"/>
      <c r="AD116" s="77"/>
      <c r="AE116" s="77"/>
      <c r="AF116" s="77"/>
      <c r="AG116" s="77"/>
      <c r="AH116" s="77"/>
      <c r="AI116" s="77"/>
      <c r="AJ116" s="77"/>
      <c r="AK116" s="77"/>
      <c r="AL116" s="77"/>
      <c r="AM116" s="77"/>
      <c r="AN116" s="77"/>
      <c r="AO116" s="77"/>
      <c r="AP116" s="77"/>
      <c r="AQ116" s="77"/>
      <c r="AR116" s="35"/>
      <c r="AS116" s="34"/>
    </row>
    <row r="117" spans="1:54">
      <c r="A117" s="31"/>
      <c r="B117" s="35"/>
      <c r="C117" s="7"/>
      <c r="D117" s="7"/>
      <c r="E117" s="7"/>
      <c r="F117" s="7"/>
      <c r="G117" s="7"/>
      <c r="H117" s="7"/>
      <c r="I117" s="7"/>
      <c r="J117" s="7"/>
      <c r="K117" s="7"/>
      <c r="L117" s="7"/>
      <c r="M117" s="7"/>
      <c r="N117" s="7"/>
      <c r="O117" s="7"/>
      <c r="P117" s="7"/>
      <c r="Q117" s="7"/>
      <c r="R117" s="7"/>
      <c r="S117" s="7"/>
      <c r="T117" s="7"/>
      <c r="U117" s="7"/>
      <c r="V117" s="7"/>
      <c r="W117" s="7"/>
      <c r="X117" s="7"/>
      <c r="Y117" s="7"/>
      <c r="Z117" s="7"/>
      <c r="AA117" s="7"/>
      <c r="AB117" s="7"/>
      <c r="AC117" s="7"/>
      <c r="AD117" s="7"/>
      <c r="AE117" s="7"/>
      <c r="AF117" s="7"/>
      <c r="AG117" s="7"/>
      <c r="AH117" s="7"/>
      <c r="AI117" s="78"/>
      <c r="AJ117" s="7"/>
      <c r="AK117" s="7"/>
      <c r="AL117" s="7"/>
      <c r="AM117" s="7"/>
      <c r="AN117" s="7"/>
      <c r="AQ117" s="31"/>
      <c r="AR117" s="35"/>
      <c r="BA117" s="16"/>
      <c r="BB117" s="16"/>
    </row>
    <row r="118" spans="1:54">
      <c r="A118" s="31"/>
      <c r="B118" s="35"/>
      <c r="C118" s="7"/>
      <c r="D118" s="7"/>
      <c r="E118" s="7"/>
      <c r="F118" s="7"/>
      <c r="G118" s="7"/>
      <c r="H118" s="7"/>
      <c r="I118" s="7"/>
      <c r="J118" s="7"/>
      <c r="K118" s="7"/>
      <c r="L118" s="7"/>
      <c r="M118" s="7"/>
      <c r="N118" s="7"/>
      <c r="O118" s="7"/>
      <c r="P118" s="7"/>
      <c r="Q118" s="7"/>
      <c r="R118" s="7"/>
      <c r="S118" s="7"/>
      <c r="T118" s="7"/>
      <c r="U118" s="7"/>
      <c r="V118" s="7"/>
      <c r="W118" s="7"/>
      <c r="X118" s="7"/>
      <c r="Y118" s="7"/>
      <c r="Z118" s="7"/>
      <c r="AA118" s="7"/>
      <c r="AB118" s="7"/>
      <c r="AC118" s="64" t="s">
        <v>94</v>
      </c>
      <c r="AD118" s="64" t="s">
        <v>95</v>
      </c>
      <c r="AE118" s="64" t="s">
        <v>96</v>
      </c>
      <c r="AF118" s="64" t="s">
        <v>97</v>
      </c>
      <c r="AG118" s="64" t="s">
        <v>98</v>
      </c>
      <c r="AH118" s="64" t="s">
        <v>99</v>
      </c>
      <c r="AI118" s="79" t="s">
        <v>100</v>
      </c>
      <c r="AJ118" s="58"/>
      <c r="AK118" s="58"/>
      <c r="AL118" s="58"/>
      <c r="AM118" s="58"/>
      <c r="AN118" s="58"/>
      <c r="AO118" s="58"/>
      <c r="AP118" s="58"/>
      <c r="AQ118" s="80"/>
      <c r="AR118" s="35"/>
      <c r="AT118" s="76"/>
      <c r="AU118" s="81"/>
    </row>
    <row r="119" spans="1:54">
      <c r="A119" s="31"/>
      <c r="B119" s="35"/>
      <c r="C119" s="7"/>
      <c r="D119" s="7"/>
      <c r="E119" s="7"/>
      <c r="F119" s="7"/>
      <c r="G119" s="7"/>
      <c r="H119" s="7"/>
      <c r="I119" s="7"/>
      <c r="J119" s="7"/>
      <c r="K119" s="7"/>
      <c r="L119" s="7"/>
      <c r="M119" s="7"/>
      <c r="N119" s="7"/>
      <c r="O119" s="7"/>
      <c r="P119" s="7"/>
      <c r="Q119" s="7"/>
      <c r="R119" s="7"/>
      <c r="S119" s="7"/>
      <c r="T119" s="7"/>
      <c r="U119" s="7"/>
      <c r="V119" s="7"/>
      <c r="W119" s="7"/>
      <c r="X119" s="7"/>
      <c r="Y119" s="7"/>
      <c r="Z119" s="7"/>
      <c r="AA119" s="7"/>
      <c r="AB119" s="7"/>
      <c r="AC119" s="69">
        <f>IF(D107="TORNAPUNTAS",7*AD107,IF(D107="CLAVOS",IF(AI119="-",IF(O111&gt;420,(7+8*COS(AD111*PI()/180))*AD107,IF(AD107&lt;5,(5+5*COS(AD111*PI()/180))*AD107,(5+7*COS(AD111*PI()/180))*AD107)),(4+COS(AD111*PI()/180))*AD107),IF(D107="pasadores",(3+2*COS(AD111*PI()/180))*AD107,IF(D107="pernos",(4+COS(AD111*PI()/180))*AD107))))</f>
        <v>50</v>
      </c>
      <c r="AD119" s="69">
        <f>IF(D107="TORNAPUNTAS",5*AD107,IF(D107="CLAVOS",IF(AI119="-",IF(O111&gt;420,7*AD107,5*AD107),(3+SIN(AD111*PI()/180))*AD107),IF(D107="pasadores",3*AD107,IF(D107="pernos",(4*AD107)))))</f>
        <v>40</v>
      </c>
      <c r="AE119" s="69">
        <f>IF(D107="TORNAPUNTAS",4*AD107,IF(D107="CLAVOS",IF(AI119="-",IF(O111&gt;420,(15+5*COS(AD111*PI()/180))*AD107,(10+5*COS(AD111*PI()/180))*AD107),(7+5*COS(AD111*PI()/180))*AD107),IF(D107="pasadores",MAX(7*AD107,80),IF(D107="pernos",MAX(7*AD107,80)))))</f>
        <v>80</v>
      </c>
      <c r="AF119" s="69">
        <f>IF(D107="TORNAPUNTAS",4*AD107,IF(D107="CLAVOS",IF(AI119="-",IF(O111&gt;420,15*AD107,10*AD107),7*AD107),IF(D107="pasadores",IF(AD111&lt;60,4*AD107,MAX(3*AD107,AD107*SIN(AD111*PI()/180)*MAX(7*AD107,80))),IF(D107="pernos",IF(AD111&lt;60,4*AD107,(1+6*SIN(AD111*PI()/180))*AD107)))))</f>
        <v>40</v>
      </c>
      <c r="AG119" s="69">
        <f>IF(D107="TORNAPUNTAS",4*AD107,IF(D107="CLAVOS",IF(AI119="-",IF(O111&gt;420,IF(AD107&lt;5,(7+2*SIN(AD111*PI()/180))*AD107,(7+5*SIN(AD111*PI()/180))*AD107),IF(AD107&lt;5,(5+2*SIN(AD111*PI()/180))*AD107,(5+5*SIN(AD111*PI()/180))*AD107)),IF(AD107&lt;5,(3+2*SIN(AD111*PI()/180))*AD107,(3+4*SIN(AD111*PI()/180))*AD107)),IF(D107="pasadores",MAX(3*AD107,(1+SIN(AD111*PI()/180))*2*AD107),IF(D107="pernos",MAX(3*AD107,(1+SIN(AD111*PI()/180))*2*AD107)))))</f>
        <v>30</v>
      </c>
      <c r="AH119" s="69">
        <f>IF(D107="TORNAPUNTAS",4*AD107,IF(D107="CLAVOS",IF(AI119="-",IF(O111&gt;420,7*AD107,5*AD107),3*AD107),IF(D107="pasadores",3*AD107,IF(D107="pernos",(3*AD107)))))</f>
        <v>30</v>
      </c>
      <c r="AI119" s="82">
        <f>IF(D107="pasadores",IF(O111&lt;500,3/4*AD107,9/10*AD107),IF(D107="pernos",AD107+1,IF(D107="tornapuntas",IF(AND(AD107&lt;6,120&lt;500)=FALSE,AD107,"-"),IF(OR(AE111&lt;MAX(AD107*7,((13*AD107)-30)*O111/400),O111&gt;500,AD107&gt;6),0.75*AD107,"-"))))</f>
        <v>11</v>
      </c>
      <c r="AJ119" s="58"/>
      <c r="AK119" s="58"/>
      <c r="AL119" s="58"/>
      <c r="AM119" s="58"/>
      <c r="AN119" s="58"/>
      <c r="AO119" s="58"/>
      <c r="AP119" s="58"/>
      <c r="AQ119" s="80"/>
      <c r="AR119" s="35"/>
      <c r="AT119" s="76"/>
      <c r="AU119" s="81"/>
    </row>
    <row r="120" spans="1:54" ht="15" hidden="1" customHeight="1">
      <c r="A120" s="31"/>
      <c r="B120" s="35"/>
      <c r="C120" s="7"/>
      <c r="D120" s="7"/>
      <c r="E120" s="7"/>
      <c r="F120" s="7"/>
      <c r="G120" s="7"/>
      <c r="H120" s="7"/>
      <c r="I120" s="7"/>
      <c r="J120" s="7"/>
      <c r="K120" s="7"/>
      <c r="L120" s="7"/>
      <c r="M120" s="7"/>
      <c r="N120" s="7"/>
      <c r="O120" s="7"/>
      <c r="P120" s="7"/>
      <c r="Q120" s="7"/>
      <c r="R120" s="7"/>
      <c r="S120" s="7"/>
      <c r="T120" s="7"/>
      <c r="U120" s="7"/>
      <c r="V120" s="7"/>
      <c r="W120" s="7"/>
      <c r="X120" s="7"/>
      <c r="Y120" s="7"/>
      <c r="Z120" s="7"/>
      <c r="AA120" s="7"/>
      <c r="AB120" s="7"/>
      <c r="AC120" s="7"/>
      <c r="AD120" s="7"/>
      <c r="AE120" s="7"/>
      <c r="AF120" s="7"/>
      <c r="AG120" s="78"/>
      <c r="AH120" s="78"/>
      <c r="AI120" s="78"/>
      <c r="AJ120" s="7"/>
      <c r="AK120" s="7"/>
      <c r="AL120" s="7"/>
      <c r="AM120" s="7"/>
      <c r="AN120" s="7"/>
      <c r="AQ120" s="78"/>
      <c r="AR120" s="35"/>
      <c r="AT120" s="76"/>
      <c r="AU120" s="81"/>
      <c r="AV120" s="83" t="s">
        <v>69</v>
      </c>
      <c r="AW120" s="84"/>
      <c r="AX120" s="84"/>
      <c r="AY120" s="84"/>
      <c r="AZ120" s="84"/>
      <c r="BA120" s="85"/>
      <c r="BB120" s="16"/>
    </row>
    <row r="121" spans="1:54">
      <c r="A121" s="31"/>
      <c r="B121" s="35"/>
      <c r="C121" s="7"/>
      <c r="D121" s="7"/>
      <c r="E121" s="7"/>
      <c r="F121" s="7"/>
      <c r="G121" s="7"/>
      <c r="H121" s="7"/>
      <c r="I121" s="7"/>
      <c r="J121" s="7"/>
      <c r="K121" s="7"/>
      <c r="L121" s="7"/>
      <c r="M121" s="7"/>
      <c r="N121" s="7"/>
      <c r="O121" s="7"/>
      <c r="P121" s="7"/>
      <c r="Q121" s="7"/>
      <c r="R121" s="7"/>
      <c r="S121" s="7"/>
      <c r="T121" s="7"/>
      <c r="U121" s="7"/>
      <c r="V121" s="7"/>
      <c r="W121" s="7"/>
      <c r="X121" s="7"/>
      <c r="Y121" s="7"/>
      <c r="Z121" s="7"/>
      <c r="AA121" s="7"/>
      <c r="AB121" s="7"/>
      <c r="AD121" s="86"/>
      <c r="AE121" s="7"/>
      <c r="AF121" s="7"/>
      <c r="AG121" s="78"/>
      <c r="AH121" s="31"/>
      <c r="AI121" s="7"/>
      <c r="AJ121" s="7"/>
      <c r="AK121" s="7"/>
      <c r="AL121" s="7"/>
      <c r="AM121" s="7"/>
      <c r="AN121" s="7"/>
      <c r="AQ121" s="78"/>
      <c r="AR121" s="35"/>
      <c r="AT121" s="76"/>
      <c r="AU121" s="81"/>
      <c r="AV121" s="16"/>
      <c r="AW121" s="76"/>
      <c r="AX121" s="16"/>
      <c r="AY121" s="16"/>
      <c r="AZ121" s="16"/>
      <c r="BB121" s="16"/>
    </row>
    <row r="122" spans="1:54">
      <c r="A122" s="31"/>
      <c r="B122" s="35"/>
      <c r="C122" s="7"/>
      <c r="D122" s="7"/>
      <c r="E122" s="7"/>
      <c r="F122" s="7"/>
      <c r="G122" s="7"/>
      <c r="H122" s="7"/>
      <c r="I122" s="7"/>
      <c r="J122" s="7"/>
      <c r="K122" s="7"/>
      <c r="L122" s="7"/>
      <c r="M122" s="7"/>
      <c r="N122" s="7"/>
      <c r="O122" s="7"/>
      <c r="P122" s="7"/>
      <c r="Q122" s="7"/>
      <c r="R122" s="7"/>
      <c r="S122" s="7"/>
      <c r="T122" s="7"/>
      <c r="U122" s="7"/>
      <c r="V122" s="7"/>
      <c r="W122" s="7"/>
      <c r="X122" s="7"/>
      <c r="Y122" s="7"/>
      <c r="Z122" s="7"/>
      <c r="AA122" s="7"/>
      <c r="AB122" s="7"/>
      <c r="AC122" s="7"/>
      <c r="AD122" s="7"/>
      <c r="AE122" s="7"/>
      <c r="AF122" s="7"/>
      <c r="AG122" s="78"/>
      <c r="AH122" s="78"/>
      <c r="AI122" s="7"/>
      <c r="AJ122" s="7"/>
      <c r="AK122" s="7"/>
      <c r="AL122" s="7"/>
      <c r="AM122" s="7"/>
      <c r="AN122" s="7"/>
      <c r="AQ122" s="78"/>
      <c r="AR122" s="35"/>
      <c r="AT122" s="76"/>
      <c r="AU122" s="81"/>
      <c r="AV122" s="76"/>
      <c r="AW122" s="76"/>
      <c r="AX122" s="76"/>
      <c r="AY122" s="76"/>
      <c r="AZ122" s="76"/>
      <c r="BA122" s="76"/>
      <c r="BB122" s="76"/>
    </row>
    <row r="123" spans="1:54">
      <c r="A123" s="31"/>
      <c r="B123" s="35"/>
      <c r="C123" s="7"/>
      <c r="D123" s="7"/>
      <c r="E123" s="7"/>
      <c r="F123" s="7"/>
      <c r="G123" s="7"/>
      <c r="H123" s="7"/>
      <c r="I123" s="7"/>
      <c r="J123" s="7"/>
      <c r="K123" s="7"/>
      <c r="L123" s="7"/>
      <c r="M123" s="7"/>
      <c r="N123" s="7"/>
      <c r="O123" s="7"/>
      <c r="P123" s="7"/>
      <c r="Q123" s="7"/>
      <c r="R123" s="7"/>
      <c r="S123" s="7"/>
      <c r="T123" s="7"/>
      <c r="U123" s="7"/>
      <c r="V123" s="7"/>
      <c r="W123" s="7"/>
      <c r="X123" s="7"/>
      <c r="Y123" s="7"/>
      <c r="Z123" s="7"/>
      <c r="AA123" s="7"/>
      <c r="AB123" s="7"/>
      <c r="AC123" s="7"/>
      <c r="AD123" s="7"/>
      <c r="AE123" s="7"/>
      <c r="AF123" s="7"/>
      <c r="AG123" s="78"/>
      <c r="AH123" s="78"/>
      <c r="AI123" s="7"/>
      <c r="AJ123" s="7"/>
      <c r="AK123" s="7"/>
      <c r="AL123" s="7"/>
      <c r="AM123" s="7"/>
      <c r="AN123" s="7"/>
      <c r="AQ123" s="31"/>
      <c r="AR123" s="35"/>
      <c r="AT123" s="76"/>
      <c r="AU123" s="81"/>
      <c r="AV123" s="76"/>
      <c r="AW123" s="76"/>
      <c r="AX123" s="76"/>
      <c r="AY123" s="76"/>
      <c r="AZ123" s="76"/>
      <c r="BA123" s="76"/>
      <c r="BB123" s="76"/>
    </row>
    <row r="124" spans="1:54">
      <c r="A124" s="31"/>
      <c r="B124" s="35"/>
      <c r="C124" s="7"/>
      <c r="D124" s="7"/>
      <c r="E124" s="7"/>
      <c r="F124" s="7"/>
      <c r="G124" s="7"/>
      <c r="H124" s="7"/>
      <c r="I124" s="7"/>
      <c r="J124" s="7"/>
      <c r="K124" s="7"/>
      <c r="L124" s="7"/>
      <c r="M124" s="7"/>
      <c r="N124" s="7"/>
      <c r="O124" s="7"/>
      <c r="P124" s="7"/>
      <c r="Q124" s="7"/>
      <c r="R124" s="7"/>
      <c r="S124" s="7"/>
      <c r="T124" s="7"/>
      <c r="U124" s="7"/>
      <c r="V124" s="7"/>
      <c r="W124" s="7"/>
      <c r="X124" s="7"/>
      <c r="Y124" s="7"/>
      <c r="Z124" s="7"/>
      <c r="AA124" s="7"/>
      <c r="AB124" s="7"/>
      <c r="AC124" s="7"/>
      <c r="AD124" s="7"/>
      <c r="AE124" s="7"/>
      <c r="AF124" s="7"/>
      <c r="AG124" s="78"/>
      <c r="AH124" s="78"/>
      <c r="AI124" s="7"/>
      <c r="AJ124" s="7"/>
      <c r="AK124" s="7"/>
      <c r="AL124" s="7"/>
      <c r="AM124" s="7"/>
      <c r="AN124" s="7"/>
      <c r="AQ124" s="31"/>
      <c r="AR124" s="35"/>
      <c r="AT124" s="76"/>
      <c r="AU124" s="76"/>
      <c r="AV124" s="87"/>
      <c r="AW124" s="88"/>
      <c r="AX124" s="87"/>
      <c r="AY124" s="87"/>
      <c r="AZ124" s="87"/>
      <c r="BA124" s="56"/>
      <c r="BB124" s="56"/>
    </row>
    <row r="125" spans="1:54">
      <c r="A125" s="31"/>
      <c r="B125" s="35"/>
      <c r="C125" s="89"/>
      <c r="D125" s="7"/>
      <c r="E125" s="90"/>
      <c r="F125" s="87"/>
      <c r="G125" s="87"/>
      <c r="H125" s="87"/>
      <c r="I125" s="87"/>
      <c r="J125" s="87"/>
      <c r="K125" s="87"/>
      <c r="L125" s="87"/>
      <c r="M125" s="87"/>
      <c r="N125" s="87"/>
      <c r="O125" s="87"/>
      <c r="P125" s="87"/>
      <c r="Q125" s="87"/>
      <c r="R125" s="87"/>
      <c r="S125" s="87"/>
      <c r="T125" s="87"/>
      <c r="U125" s="87"/>
      <c r="V125" s="87"/>
      <c r="W125" s="87"/>
      <c r="X125" s="87"/>
      <c r="Y125" s="87"/>
      <c r="Z125" s="87"/>
      <c r="AA125" s="87"/>
      <c r="AB125" s="87"/>
      <c r="AC125" s="91"/>
      <c r="AD125" s="16"/>
      <c r="AE125" s="16"/>
      <c r="AF125" s="7"/>
      <c r="AG125" s="78"/>
      <c r="AH125" s="78"/>
      <c r="AI125" s="7"/>
      <c r="AJ125" s="7"/>
      <c r="AK125" s="7"/>
      <c r="AL125" s="7"/>
      <c r="AM125" s="7"/>
      <c r="AN125" s="7"/>
      <c r="AQ125" s="31"/>
      <c r="AR125" s="35"/>
      <c r="AT125" s="76"/>
      <c r="AU125" s="81"/>
      <c r="AV125" s="39"/>
      <c r="AW125" s="92"/>
      <c r="AX125" s="16"/>
      <c r="AY125" s="16"/>
      <c r="AZ125" s="16"/>
    </row>
    <row r="126" spans="1:54">
      <c r="A126" s="31"/>
      <c r="B126" s="35"/>
      <c r="C126" s="89"/>
      <c r="D126" s="7"/>
      <c r="E126" s="90"/>
      <c r="F126" s="87"/>
      <c r="G126" s="87"/>
      <c r="H126" s="87"/>
      <c r="I126" s="87"/>
      <c r="J126" s="87"/>
      <c r="K126" s="87"/>
      <c r="L126" s="87"/>
      <c r="M126" s="87"/>
      <c r="N126" s="87"/>
      <c r="O126" s="87"/>
      <c r="P126" s="87"/>
      <c r="Q126" s="87"/>
      <c r="R126" s="87"/>
      <c r="S126" s="87"/>
      <c r="T126" s="87"/>
      <c r="U126" s="87"/>
      <c r="V126" s="87"/>
      <c r="W126" s="87"/>
      <c r="X126" s="87"/>
      <c r="Y126" s="87"/>
      <c r="Z126" s="87"/>
      <c r="AA126" s="87"/>
      <c r="AB126" s="87"/>
      <c r="AC126" s="91"/>
      <c r="AD126" s="16"/>
      <c r="AE126" s="16"/>
      <c r="AF126" s="7"/>
      <c r="AG126" s="78"/>
      <c r="AH126" s="78"/>
      <c r="AI126" s="7"/>
      <c r="AJ126" s="7"/>
      <c r="AK126" s="7"/>
      <c r="AL126" s="7"/>
      <c r="AM126" s="7"/>
      <c r="AN126" s="7"/>
      <c r="AQ126" s="31"/>
      <c r="AR126" s="35"/>
      <c r="AT126" s="76"/>
      <c r="AU126" s="16"/>
      <c r="AV126" s="16"/>
      <c r="AW126" s="76"/>
      <c r="AX126" s="16"/>
      <c r="AY126" s="16"/>
      <c r="AZ126" s="16"/>
    </row>
    <row r="127" spans="1:54">
      <c r="A127" s="31"/>
      <c r="B127" s="35"/>
      <c r="C127" s="36"/>
      <c r="D127" s="7"/>
      <c r="E127" s="87"/>
      <c r="F127" s="87"/>
      <c r="G127" s="87"/>
      <c r="H127" s="87"/>
      <c r="I127" s="87"/>
      <c r="J127" s="87"/>
      <c r="K127" s="87"/>
      <c r="L127" s="87"/>
      <c r="M127" s="87"/>
      <c r="N127" s="87"/>
      <c r="O127" s="87"/>
      <c r="P127" s="87"/>
      <c r="Q127" s="87"/>
      <c r="R127" s="87"/>
      <c r="S127" s="87"/>
      <c r="T127" s="87"/>
      <c r="U127" s="87"/>
      <c r="V127" s="87"/>
      <c r="W127" s="87"/>
      <c r="X127" s="87"/>
      <c r="Y127" s="87"/>
      <c r="Z127" s="87"/>
      <c r="AA127" s="87"/>
      <c r="AB127" s="87"/>
      <c r="AC127" s="91"/>
      <c r="AD127" s="16"/>
      <c r="AE127" s="16"/>
      <c r="AF127" s="7"/>
      <c r="AG127" s="78"/>
      <c r="AH127" s="78"/>
      <c r="AI127" s="7"/>
      <c r="AJ127" s="7"/>
      <c r="AK127" s="7"/>
      <c r="AL127" s="7"/>
      <c r="AM127" s="7"/>
      <c r="AN127" s="7"/>
      <c r="AQ127" s="31"/>
      <c r="AR127" s="35"/>
      <c r="AT127" s="93"/>
      <c r="AU127" s="93"/>
      <c r="AV127" s="93"/>
      <c r="AW127" s="16"/>
      <c r="AX127" s="16"/>
      <c r="AY127" s="76"/>
      <c r="AZ127" s="16"/>
      <c r="BA127" s="16"/>
      <c r="BB127" s="16"/>
    </row>
    <row r="128" spans="1:54">
      <c r="A128" s="31"/>
      <c r="B128" s="35"/>
      <c r="C128" s="94"/>
      <c r="D128" s="39"/>
      <c r="E128" s="39"/>
      <c r="F128" s="39"/>
      <c r="G128" s="39"/>
      <c r="H128" s="39"/>
      <c r="I128" s="39"/>
      <c r="J128" s="39"/>
      <c r="K128" s="39"/>
      <c r="L128" s="39"/>
      <c r="M128" s="39"/>
      <c r="N128" s="39"/>
      <c r="O128" s="39"/>
      <c r="P128" s="39"/>
      <c r="Q128" s="39"/>
      <c r="R128" s="39"/>
      <c r="S128" s="39"/>
      <c r="T128" s="39"/>
      <c r="U128" s="39"/>
      <c r="V128" s="39"/>
      <c r="W128" s="39"/>
      <c r="X128" s="39"/>
      <c r="Y128" s="39"/>
      <c r="Z128" s="39"/>
      <c r="AA128" s="39"/>
      <c r="AB128" s="39"/>
      <c r="AC128" s="39"/>
      <c r="AD128" s="95"/>
      <c r="AE128" s="95"/>
      <c r="AF128" s="7"/>
      <c r="AG128" s="78"/>
      <c r="AH128" s="78"/>
      <c r="AI128" s="7"/>
      <c r="AJ128" s="7"/>
      <c r="AK128" s="7"/>
      <c r="AL128" s="7"/>
      <c r="AM128" s="7"/>
      <c r="AN128" s="7"/>
      <c r="AQ128" s="96"/>
      <c r="AR128" s="35"/>
      <c r="AT128" s="95"/>
      <c r="AU128" s="95"/>
      <c r="AV128" s="95"/>
      <c r="AW128" s="39"/>
      <c r="AX128" s="39"/>
      <c r="AY128" s="92"/>
      <c r="AZ128" s="39"/>
      <c r="BA128" s="39"/>
      <c r="BB128" s="39"/>
    </row>
    <row r="129" spans="1:71" ht="15" customHeight="1">
      <c r="A129" s="31"/>
      <c r="B129" s="97" t="s">
        <v>76</v>
      </c>
      <c r="C129" s="98"/>
      <c r="D129" s="98"/>
      <c r="E129" s="98"/>
      <c r="F129" s="98"/>
      <c r="G129" s="98"/>
      <c r="H129" s="98"/>
      <c r="I129" s="98"/>
      <c r="J129" s="98"/>
      <c r="K129" s="98"/>
      <c r="L129" s="98"/>
      <c r="M129" s="98"/>
      <c r="N129" s="98"/>
      <c r="O129" s="98"/>
      <c r="P129" s="98"/>
      <c r="Q129" s="98"/>
      <c r="R129" s="98"/>
      <c r="S129" s="98"/>
      <c r="T129" s="98"/>
      <c r="U129" s="98"/>
      <c r="V129" s="98"/>
      <c r="W129" s="98"/>
      <c r="X129" s="98"/>
      <c r="Y129" s="98"/>
      <c r="Z129" s="98"/>
      <c r="AA129" s="98"/>
      <c r="AB129" s="98"/>
      <c r="AC129" s="98"/>
      <c r="AD129" s="98"/>
      <c r="AE129" s="98"/>
      <c r="AF129" s="98"/>
      <c r="AG129" s="98"/>
      <c r="AH129" s="98"/>
      <c r="AI129" s="98"/>
      <c r="AJ129" s="98"/>
      <c r="AK129" s="98"/>
      <c r="AL129" s="98"/>
      <c r="AM129" s="98"/>
      <c r="AN129" s="98"/>
      <c r="AO129" s="98"/>
      <c r="AP129" s="98"/>
      <c r="AQ129" s="98"/>
      <c r="AR129" s="98"/>
      <c r="AS129" s="34"/>
    </row>
    <row r="130" spans="1:71">
      <c r="B130" s="99" t="s">
        <v>71</v>
      </c>
      <c r="C130" s="100"/>
      <c r="D130" s="100"/>
      <c r="E130" s="100"/>
      <c r="F130" s="100"/>
      <c r="G130" s="100"/>
      <c r="H130" s="100"/>
      <c r="I130" s="100"/>
      <c r="J130" s="100"/>
      <c r="K130" s="100"/>
      <c r="L130" s="100"/>
      <c r="M130" s="100"/>
      <c r="N130" s="100"/>
      <c r="O130" s="100"/>
      <c r="P130" s="100"/>
      <c r="Q130" s="100"/>
      <c r="R130" s="100"/>
      <c r="S130" s="100"/>
      <c r="T130" s="100"/>
      <c r="U130" s="100"/>
      <c r="V130" s="100"/>
      <c r="W130" s="100"/>
      <c r="X130" s="100"/>
      <c r="Y130" s="100"/>
      <c r="Z130" s="100"/>
      <c r="AA130" s="100"/>
      <c r="AB130" s="100"/>
      <c r="AC130" s="100"/>
      <c r="AD130" s="100"/>
      <c r="AE130" s="100"/>
      <c r="AF130" s="100"/>
      <c r="AG130" s="100"/>
      <c r="AH130" s="100"/>
      <c r="AI130" s="100"/>
      <c r="AJ130" s="100"/>
      <c r="AK130" s="100"/>
      <c r="AL130" s="100"/>
      <c r="AM130" s="100"/>
      <c r="AN130" s="100"/>
      <c r="AO130" s="100"/>
      <c r="AP130" s="100"/>
      <c r="AQ130" s="100"/>
      <c r="AR130" s="101"/>
    </row>
    <row r="131" spans="1:71">
      <c r="B131" s="7"/>
      <c r="C131" s="16"/>
      <c r="D131" s="40"/>
      <c r="E131" s="7"/>
      <c r="F131" s="7"/>
      <c r="G131" s="7"/>
      <c r="H131" s="7"/>
      <c r="I131" s="7"/>
      <c r="J131" s="7"/>
      <c r="K131" s="7"/>
      <c r="L131" s="7"/>
      <c r="M131" s="7"/>
      <c r="N131" s="7"/>
      <c r="O131" s="7"/>
      <c r="P131" s="7"/>
      <c r="Q131" s="7"/>
      <c r="R131" s="7"/>
      <c r="S131" s="7"/>
      <c r="T131" s="7"/>
      <c r="U131" s="7"/>
      <c r="V131" s="7"/>
      <c r="W131" s="7"/>
      <c r="X131" s="7"/>
      <c r="Y131" s="7"/>
      <c r="Z131" s="7"/>
      <c r="AA131" s="7"/>
      <c r="AB131" s="7"/>
      <c r="AC131" s="16"/>
      <c r="AD131" s="16"/>
      <c r="AE131" s="16"/>
      <c r="AF131" s="16"/>
      <c r="AG131" s="16"/>
      <c r="AH131" s="16"/>
      <c r="AI131" s="16"/>
      <c r="AJ131" s="16"/>
      <c r="AK131" s="16"/>
      <c r="AM131" s="7"/>
      <c r="AN131" s="7"/>
    </row>
    <row r="132" spans="1:71">
      <c r="B132" s="7"/>
      <c r="C132" s="76"/>
      <c r="D132" s="102"/>
      <c r="E132" s="34"/>
      <c r="F132" s="7"/>
      <c r="G132" s="7"/>
      <c r="H132" s="7"/>
      <c r="I132" s="7"/>
      <c r="J132" s="7"/>
      <c r="K132" s="7"/>
      <c r="L132" s="7"/>
      <c r="M132" s="7"/>
      <c r="N132" s="7"/>
      <c r="O132" s="7"/>
      <c r="P132" s="7"/>
      <c r="Q132" s="7"/>
      <c r="R132" s="7"/>
      <c r="S132" s="7"/>
      <c r="T132" s="7"/>
      <c r="U132" s="7"/>
      <c r="V132" s="7"/>
      <c r="W132" s="7"/>
      <c r="X132" s="7"/>
      <c r="Y132" s="7"/>
      <c r="Z132" s="7"/>
      <c r="AA132" s="7"/>
      <c r="AB132" s="7"/>
      <c r="AC132" s="16"/>
      <c r="AD132" s="16"/>
      <c r="AE132" s="16"/>
      <c r="AF132" s="16"/>
      <c r="AG132" s="16"/>
      <c r="AH132" s="16"/>
      <c r="AI132" s="16"/>
      <c r="AJ132" s="16"/>
      <c r="AK132" s="16"/>
      <c r="AS132" s="103"/>
    </row>
    <row r="133" spans="1:71" hidden="1">
      <c r="B133" s="7"/>
      <c r="C133" s="76"/>
      <c r="D133" s="102" t="s">
        <v>84</v>
      </c>
      <c r="E133" s="34"/>
      <c r="F133" s="7"/>
      <c r="G133" s="7"/>
      <c r="H133" s="7"/>
      <c r="I133" s="7"/>
      <c r="J133" s="7"/>
      <c r="K133" s="7"/>
      <c r="L133" s="7"/>
      <c r="M133" s="7"/>
      <c r="N133" s="7"/>
      <c r="O133" s="7"/>
      <c r="P133" s="7"/>
      <c r="Q133" s="7"/>
      <c r="R133" s="7"/>
      <c r="S133" s="7"/>
      <c r="T133" s="7"/>
      <c r="U133" s="7"/>
      <c r="V133" s="7"/>
      <c r="W133" s="7"/>
      <c r="X133" s="7"/>
      <c r="Y133" s="7"/>
      <c r="Z133" s="7"/>
      <c r="AA133" s="7"/>
      <c r="AB133" s="7"/>
      <c r="AC133" s="16">
        <v>400</v>
      </c>
      <c r="AD133" s="16"/>
      <c r="AE133" s="16"/>
      <c r="AF133" s="16"/>
      <c r="AG133" s="16"/>
      <c r="AH133" s="16"/>
      <c r="AI133" s="16"/>
      <c r="AJ133" s="16"/>
      <c r="AK133" s="16"/>
    </row>
    <row r="134" spans="1:71" hidden="1">
      <c r="B134" s="7"/>
      <c r="C134" s="16"/>
      <c r="D134" s="102" t="s">
        <v>83</v>
      </c>
      <c r="E134" s="7"/>
      <c r="F134" s="7"/>
      <c r="G134" s="7"/>
      <c r="H134" s="7"/>
      <c r="I134" s="7"/>
      <c r="J134" s="7"/>
      <c r="K134" s="7"/>
      <c r="L134" s="7"/>
      <c r="M134" s="7"/>
      <c r="N134" s="7"/>
      <c r="O134" s="7"/>
      <c r="P134" s="7"/>
      <c r="Q134" s="7"/>
      <c r="R134" s="7"/>
      <c r="S134" s="7"/>
      <c r="T134" s="7"/>
      <c r="U134" s="7"/>
      <c r="V134" s="7"/>
      <c r="W134" s="7"/>
      <c r="X134" s="7"/>
      <c r="Y134" s="7"/>
      <c r="Z134" s="7"/>
      <c r="AA134" s="7"/>
      <c r="AB134" s="7"/>
      <c r="AC134" s="16">
        <v>500</v>
      </c>
      <c r="AD134" s="16"/>
      <c r="AE134" s="16"/>
      <c r="AF134" s="16"/>
      <c r="AG134" s="16"/>
      <c r="AH134" s="16"/>
      <c r="AI134" s="16"/>
      <c r="AJ134" s="16"/>
      <c r="AK134" s="16"/>
    </row>
    <row r="135" spans="1:71" hidden="1">
      <c r="B135" s="7"/>
      <c r="C135" s="16"/>
      <c r="D135" s="102" t="s">
        <v>85</v>
      </c>
      <c r="E135" s="7"/>
      <c r="F135" s="7"/>
      <c r="G135" s="7"/>
      <c r="H135" s="7"/>
      <c r="I135" s="7"/>
      <c r="J135" s="7"/>
      <c r="K135" s="7"/>
      <c r="L135" s="7"/>
      <c r="M135" s="7"/>
      <c r="N135" s="7"/>
      <c r="O135" s="7"/>
      <c r="P135" s="7"/>
      <c r="Q135" s="7"/>
      <c r="R135" s="7"/>
      <c r="S135" s="7"/>
      <c r="T135" s="7"/>
      <c r="U135" s="7"/>
      <c r="V135" s="7"/>
      <c r="W135" s="7"/>
      <c r="X135" s="7"/>
      <c r="Y135" s="7"/>
      <c r="Z135" s="7"/>
      <c r="AA135" s="7"/>
      <c r="AB135" s="7"/>
      <c r="AC135" s="16">
        <v>600</v>
      </c>
      <c r="AD135" s="16"/>
      <c r="AE135" s="16"/>
      <c r="AF135" s="16"/>
      <c r="AG135" s="16"/>
      <c r="AH135" s="16"/>
      <c r="AI135" s="16"/>
      <c r="AJ135" s="16"/>
      <c r="AK135" s="16"/>
    </row>
    <row r="136" spans="1:71" hidden="1">
      <c r="B136" s="7"/>
      <c r="C136" s="39"/>
      <c r="D136" s="7"/>
      <c r="E136" s="7"/>
      <c r="F136" s="7"/>
      <c r="G136" s="7"/>
      <c r="H136" s="7"/>
      <c r="I136" s="7"/>
      <c r="J136" s="7"/>
      <c r="K136" s="7"/>
      <c r="L136" s="7"/>
      <c r="M136" s="7"/>
      <c r="N136" s="7"/>
      <c r="O136" s="7"/>
      <c r="P136" s="7"/>
      <c r="Q136" s="7"/>
      <c r="R136" s="7"/>
      <c r="S136" s="7"/>
      <c r="T136" s="7"/>
      <c r="U136" s="7"/>
      <c r="V136" s="7"/>
      <c r="W136" s="7"/>
      <c r="X136" s="7"/>
      <c r="Y136" s="7"/>
      <c r="Z136" s="7"/>
      <c r="AA136" s="7"/>
      <c r="AB136" s="7"/>
      <c r="AC136" s="16">
        <v>800</v>
      </c>
      <c r="AD136" s="16"/>
      <c r="AE136" s="16"/>
      <c r="AF136" s="16"/>
      <c r="AG136" s="16"/>
      <c r="AH136" s="16"/>
      <c r="AI136" s="16"/>
      <c r="AJ136" s="16"/>
      <c r="AK136" s="16"/>
      <c r="BM136" s="12"/>
      <c r="BN136" s="12"/>
      <c r="BO136" s="12"/>
      <c r="BP136" s="12"/>
      <c r="BQ136" s="12"/>
      <c r="BR136" s="12"/>
      <c r="BS136" s="12"/>
    </row>
    <row r="137" spans="1:71" s="7" customFormat="1" ht="16.5" hidden="1" customHeight="1">
      <c r="C137" s="16"/>
      <c r="D137" s="16"/>
      <c r="E137" s="16"/>
      <c r="F137" s="16"/>
      <c r="G137" s="16"/>
      <c r="H137" s="16"/>
      <c r="I137" s="16"/>
      <c r="J137" s="16"/>
      <c r="K137" s="16"/>
      <c r="L137" s="16"/>
      <c r="M137" s="16"/>
      <c r="N137" s="16"/>
      <c r="O137" s="16"/>
      <c r="P137" s="16"/>
      <c r="Q137" s="16"/>
      <c r="R137" s="16"/>
      <c r="S137" s="16"/>
      <c r="T137" s="16"/>
      <c r="U137" s="16"/>
      <c r="V137" s="16"/>
      <c r="W137" s="16"/>
      <c r="X137" s="16"/>
      <c r="Y137" s="16"/>
      <c r="Z137" s="16"/>
      <c r="AA137" s="16"/>
      <c r="AB137" s="16"/>
      <c r="AC137" s="16">
        <v>1000</v>
      </c>
      <c r="BM137" s="16"/>
      <c r="BN137" s="16"/>
      <c r="BO137" s="16"/>
      <c r="BP137" s="16"/>
      <c r="BQ137" s="16"/>
      <c r="BR137" s="16"/>
      <c r="BS137" s="16"/>
    </row>
    <row r="138" spans="1:71" s="7" customFormat="1">
      <c r="C138" s="16"/>
      <c r="D138" s="16"/>
      <c r="E138" s="16"/>
      <c r="F138" s="16"/>
      <c r="G138" s="16"/>
      <c r="H138" s="16"/>
      <c r="I138" s="16"/>
      <c r="J138" s="16"/>
      <c r="K138" s="16"/>
      <c r="L138" s="16"/>
      <c r="M138" s="16"/>
      <c r="N138" s="16"/>
      <c r="O138" s="16"/>
      <c r="P138" s="16"/>
      <c r="Q138" s="16"/>
      <c r="R138" s="16"/>
      <c r="S138" s="16"/>
      <c r="T138" s="16"/>
      <c r="U138" s="16"/>
      <c r="V138" s="16"/>
      <c r="W138" s="16"/>
      <c r="X138" s="16"/>
      <c r="Y138" s="16"/>
      <c r="Z138" s="16"/>
      <c r="AA138" s="16"/>
      <c r="AB138" s="16"/>
      <c r="AH138" s="37"/>
      <c r="BM138" s="16"/>
      <c r="BN138" s="28"/>
      <c r="BO138" s="26"/>
      <c r="BP138" s="26"/>
      <c r="BQ138" s="26"/>
      <c r="BR138" s="26"/>
      <c r="BS138" s="26"/>
    </row>
    <row r="139" spans="1:71" s="7" customFormat="1">
      <c r="C139" s="16"/>
      <c r="D139" s="16"/>
      <c r="E139" s="16"/>
      <c r="F139" s="16"/>
      <c r="G139" s="16"/>
      <c r="H139" s="16"/>
      <c r="I139" s="16"/>
      <c r="J139" s="16"/>
      <c r="K139" s="16"/>
      <c r="L139" s="16"/>
      <c r="M139" s="16"/>
      <c r="N139" s="16"/>
      <c r="O139" s="16"/>
      <c r="P139" s="16"/>
      <c r="Q139" s="16"/>
      <c r="R139" s="16"/>
      <c r="S139" s="16"/>
      <c r="T139" s="16"/>
      <c r="U139" s="16"/>
      <c r="V139" s="16"/>
      <c r="W139" s="16"/>
      <c r="X139" s="16"/>
      <c r="Y139" s="16"/>
      <c r="Z139" s="16"/>
      <c r="AA139" s="16"/>
      <c r="AB139" s="16"/>
      <c r="AH139" s="31"/>
      <c r="BM139" s="16"/>
      <c r="BN139" s="28"/>
      <c r="BO139" s="26"/>
      <c r="BP139" s="28"/>
      <c r="BQ139" s="28"/>
      <c r="BR139" s="28"/>
      <c r="BS139" s="28"/>
    </row>
    <row r="140" spans="1:71" s="7" customFormat="1">
      <c r="C140" s="16"/>
      <c r="D140" s="16"/>
      <c r="E140" s="16"/>
      <c r="F140" s="16"/>
      <c r="G140" s="16"/>
      <c r="H140" s="16"/>
      <c r="I140" s="16"/>
      <c r="J140" s="16"/>
      <c r="K140" s="16"/>
      <c r="L140" s="16"/>
      <c r="M140" s="16"/>
      <c r="N140" s="16"/>
      <c r="O140" s="16"/>
      <c r="P140" s="16"/>
      <c r="Q140" s="16"/>
      <c r="R140" s="16"/>
      <c r="S140" s="16"/>
      <c r="T140" s="16"/>
      <c r="U140" s="16"/>
      <c r="V140" s="16"/>
      <c r="W140" s="16"/>
      <c r="X140" s="16"/>
      <c r="Y140" s="16"/>
      <c r="Z140" s="16"/>
      <c r="AA140" s="16"/>
      <c r="AB140" s="16"/>
      <c r="AH140" s="31"/>
      <c r="BM140" s="16"/>
      <c r="BN140" s="28"/>
      <c r="BO140" s="26"/>
      <c r="BP140" s="28"/>
      <c r="BQ140" s="28"/>
      <c r="BR140" s="28"/>
      <c r="BS140" s="28"/>
    </row>
    <row r="141" spans="1:71" s="7" customFormat="1">
      <c r="C141" s="16"/>
      <c r="D141" s="16"/>
      <c r="E141" s="16"/>
      <c r="F141" s="16"/>
      <c r="G141" s="16"/>
      <c r="H141" s="16"/>
      <c r="I141" s="16"/>
      <c r="J141" s="16"/>
      <c r="K141" s="16"/>
      <c r="L141" s="16"/>
      <c r="M141" s="16"/>
      <c r="N141" s="16"/>
      <c r="O141" s="16"/>
      <c r="P141" s="16"/>
      <c r="Q141" s="16"/>
      <c r="R141" s="16"/>
      <c r="S141" s="16"/>
      <c r="T141" s="16"/>
      <c r="U141" s="16"/>
      <c r="V141" s="16"/>
      <c r="W141" s="16"/>
      <c r="X141" s="16"/>
      <c r="Y141" s="16"/>
      <c r="Z141" s="16"/>
      <c r="AA141" s="16"/>
      <c r="AB141" s="16"/>
      <c r="AC141" s="16"/>
      <c r="AD141" s="16"/>
      <c r="AE141" s="102"/>
      <c r="AF141" s="16"/>
      <c r="AG141" s="16"/>
      <c r="AH141" s="76"/>
      <c r="BM141" s="16"/>
      <c r="BN141" s="28"/>
      <c r="BO141" s="26"/>
      <c r="BP141" s="28"/>
      <c r="BQ141" s="28"/>
      <c r="BR141" s="28"/>
      <c r="BS141" s="28"/>
    </row>
    <row r="142" spans="1:71" s="7" customFormat="1">
      <c r="C142" s="16"/>
      <c r="D142" s="16"/>
      <c r="E142" s="16"/>
      <c r="F142" s="16"/>
      <c r="G142" s="16"/>
      <c r="H142" s="16"/>
      <c r="I142" s="16"/>
      <c r="J142" s="16"/>
      <c r="K142" s="16"/>
      <c r="L142" s="16"/>
      <c r="M142" s="16"/>
      <c r="N142" s="16"/>
      <c r="O142" s="16"/>
      <c r="P142" s="16"/>
      <c r="Q142" s="16"/>
      <c r="R142" s="16"/>
      <c r="S142" s="16"/>
      <c r="T142" s="16"/>
      <c r="U142" s="16"/>
      <c r="V142" s="16"/>
      <c r="W142" s="16"/>
      <c r="X142" s="16"/>
      <c r="Y142" s="16"/>
      <c r="Z142" s="16"/>
      <c r="AA142" s="16"/>
      <c r="AB142" s="16"/>
      <c r="AC142" s="16"/>
      <c r="AD142" s="16"/>
      <c r="AE142" s="102"/>
      <c r="AF142" s="16"/>
      <c r="AG142" s="16"/>
      <c r="AH142" s="76"/>
    </row>
    <row r="143" spans="1:71" s="7" customFormat="1">
      <c r="C143" s="16"/>
      <c r="D143" s="16"/>
      <c r="E143" s="16"/>
      <c r="F143" s="16"/>
      <c r="G143" s="16"/>
      <c r="H143" s="16"/>
      <c r="I143" s="16"/>
      <c r="J143" s="16"/>
      <c r="K143" s="16"/>
      <c r="L143" s="16"/>
      <c r="M143" s="16"/>
      <c r="N143" s="16"/>
      <c r="O143" s="16"/>
      <c r="P143" s="16"/>
      <c r="Q143" s="16"/>
      <c r="R143" s="16"/>
      <c r="S143" s="16"/>
      <c r="T143" s="16"/>
      <c r="U143" s="16"/>
      <c r="V143" s="16"/>
      <c r="W143" s="16"/>
      <c r="X143" s="16"/>
      <c r="Y143" s="16"/>
      <c r="Z143" s="16"/>
      <c r="AA143" s="16"/>
      <c r="AB143" s="16"/>
      <c r="AC143" s="16"/>
      <c r="AD143" s="16"/>
      <c r="AE143" s="102"/>
      <c r="AF143" s="16"/>
      <c r="AG143" s="16"/>
      <c r="AH143" s="76"/>
    </row>
    <row r="144" spans="1:71" s="7" customFormat="1">
      <c r="C144" s="16"/>
      <c r="D144" s="16"/>
      <c r="E144" s="16"/>
      <c r="F144" s="16"/>
      <c r="G144" s="16"/>
      <c r="H144" s="16"/>
      <c r="I144" s="16"/>
      <c r="J144" s="16"/>
      <c r="K144" s="16"/>
      <c r="L144" s="16"/>
      <c r="M144" s="16"/>
      <c r="N144" s="16"/>
      <c r="O144" s="16"/>
      <c r="P144" s="16"/>
      <c r="Q144" s="16"/>
      <c r="R144" s="16"/>
      <c r="S144" s="16"/>
      <c r="T144" s="16"/>
      <c r="U144" s="16"/>
      <c r="V144" s="16"/>
      <c r="W144" s="16"/>
      <c r="X144" s="16"/>
      <c r="Y144" s="16"/>
      <c r="Z144" s="16"/>
      <c r="AA144" s="16"/>
      <c r="AB144" s="16"/>
      <c r="AC144" s="16"/>
      <c r="AD144" s="16"/>
      <c r="AE144" s="102"/>
      <c r="AF144" s="16"/>
      <c r="AG144" s="16"/>
      <c r="AH144" s="76"/>
    </row>
    <row r="145" spans="3:44" s="7" customFormat="1">
      <c r="C145" s="16"/>
      <c r="D145" s="16"/>
      <c r="E145" s="16"/>
      <c r="F145" s="16"/>
      <c r="G145" s="16"/>
      <c r="H145" s="16"/>
      <c r="I145" s="16"/>
      <c r="J145" s="16"/>
      <c r="K145" s="16"/>
      <c r="L145" s="16"/>
      <c r="M145" s="16"/>
      <c r="N145" s="16"/>
      <c r="O145" s="16"/>
      <c r="P145" s="16"/>
      <c r="Q145" s="16"/>
      <c r="R145" s="16"/>
      <c r="S145" s="16"/>
      <c r="T145" s="16"/>
      <c r="U145" s="16"/>
      <c r="V145" s="16"/>
      <c r="W145" s="16"/>
      <c r="X145" s="16"/>
      <c r="Y145" s="16"/>
      <c r="Z145" s="16"/>
      <c r="AA145" s="16"/>
      <c r="AB145" s="16"/>
      <c r="AC145" s="16"/>
      <c r="AD145" s="16"/>
      <c r="AE145" s="102"/>
      <c r="AF145" s="16"/>
      <c r="AG145" s="16"/>
      <c r="AH145" s="76"/>
    </row>
    <row r="146" spans="3:44" s="7" customFormat="1">
      <c r="C146" s="16"/>
      <c r="D146" s="16"/>
      <c r="E146" s="16"/>
      <c r="F146" s="16"/>
      <c r="G146" s="16"/>
      <c r="H146" s="16"/>
      <c r="I146" s="16"/>
      <c r="J146" s="16"/>
      <c r="K146" s="16"/>
      <c r="L146" s="16"/>
      <c r="M146" s="16"/>
      <c r="N146" s="16"/>
      <c r="O146" s="16"/>
      <c r="P146" s="16"/>
      <c r="Q146" s="16"/>
      <c r="R146" s="16"/>
      <c r="S146" s="16"/>
      <c r="T146" s="1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02"/>
      <c r="AF146" s="16"/>
      <c r="AG146" s="16"/>
      <c r="AH146" s="76"/>
    </row>
    <row r="147" spans="3:44" s="7" customFormat="1">
      <c r="C147" s="16"/>
      <c r="D147" s="16"/>
      <c r="E147" s="16"/>
      <c r="F147" s="16"/>
      <c r="G147" s="16"/>
      <c r="H147" s="16"/>
      <c r="I147" s="16"/>
      <c r="J147" s="16"/>
      <c r="K147" s="16"/>
      <c r="L147" s="16"/>
      <c r="M147" s="16"/>
      <c r="N147" s="16"/>
      <c r="O147" s="16"/>
      <c r="P147" s="16"/>
      <c r="Q147" s="16"/>
      <c r="R147" s="16"/>
      <c r="S147" s="16"/>
      <c r="T147" s="16"/>
      <c r="U147" s="16"/>
      <c r="V147" s="16"/>
      <c r="W147" s="16"/>
      <c r="X147" s="16"/>
      <c r="Y147" s="16"/>
      <c r="Z147" s="16"/>
      <c r="AA147" s="16"/>
      <c r="AB147" s="16"/>
      <c r="AC147" s="16"/>
      <c r="AD147" s="16"/>
      <c r="AE147" s="102"/>
      <c r="AF147" s="16"/>
      <c r="AG147" s="16"/>
      <c r="AH147" s="76"/>
    </row>
    <row r="148" spans="3:44" s="16" customFormat="1">
      <c r="AH148" s="76"/>
      <c r="AI148" s="76"/>
      <c r="AL148" s="76"/>
      <c r="AP148" s="7"/>
      <c r="AQ148" s="7"/>
      <c r="AR148" s="31"/>
    </row>
    <row r="149" spans="3:44" s="16" customFormat="1"/>
    <row r="150" spans="3:44" s="16" customFormat="1"/>
    <row r="151" spans="3:44" s="16" customFormat="1"/>
    <row r="152" spans="3:44" s="16" customFormat="1"/>
    <row r="153" spans="3:44" s="16" customFormat="1"/>
    <row r="154" spans="3:44" s="16" customFormat="1"/>
    <row r="155" spans="3:44" s="16" customFormat="1"/>
    <row r="156" spans="3:44" s="16" customFormat="1"/>
    <row r="157" spans="3:44" s="16" customFormat="1"/>
    <row r="158" spans="3:44" s="16" customFormat="1"/>
    <row r="159" spans="3:44" s="16" customFormat="1"/>
    <row r="160" spans="3:44" s="16" customFormat="1"/>
    <row r="161" s="16" customFormat="1"/>
    <row r="162" s="16" customFormat="1"/>
    <row r="163" s="16" customFormat="1"/>
    <row r="164" s="16" customFormat="1"/>
    <row r="165" s="16" customFormat="1"/>
    <row r="166" s="16" customFormat="1"/>
    <row r="167" s="16" customFormat="1"/>
    <row r="168" s="16" customFormat="1"/>
    <row r="169" s="16" customFormat="1"/>
    <row r="170" s="16" customFormat="1"/>
    <row r="171" s="16" customFormat="1"/>
    <row r="172" s="16" customFormat="1"/>
    <row r="173" s="16" customFormat="1"/>
    <row r="174" s="16" customFormat="1"/>
    <row r="175" s="16" customFormat="1"/>
    <row r="176" s="16" customFormat="1"/>
    <row r="177" s="16" customFormat="1"/>
    <row r="178" s="16" customFormat="1"/>
    <row r="179" s="16" customFormat="1"/>
    <row r="180" s="16" customFormat="1"/>
    <row r="181" s="16" customFormat="1"/>
    <row r="182" s="16" customFormat="1"/>
    <row r="183" s="16" customFormat="1"/>
    <row r="184" s="16" customFormat="1"/>
    <row r="185" s="16" customFormat="1"/>
    <row r="186" s="16" customFormat="1"/>
    <row r="187" s="16" customFormat="1"/>
    <row r="188" s="16" customFormat="1"/>
    <row r="189" s="16" customFormat="1"/>
    <row r="190" s="16" customFormat="1"/>
    <row r="191" s="16" customFormat="1"/>
    <row r="192" s="16" customFormat="1"/>
    <row r="193" s="16" customFormat="1"/>
    <row r="194" s="16" customFormat="1"/>
    <row r="195" s="16" customFormat="1"/>
    <row r="196" s="16" customFormat="1"/>
    <row r="197" s="16" customFormat="1"/>
    <row r="198" s="16" customFormat="1"/>
    <row r="199" s="16" customFormat="1"/>
    <row r="200" s="16" customFormat="1"/>
    <row r="201" s="16" customFormat="1"/>
    <row r="202" s="16" customFormat="1"/>
    <row r="203" s="16" customFormat="1"/>
    <row r="204" s="16" customFormat="1"/>
    <row r="205" s="16" customFormat="1"/>
    <row r="206" s="16" customFormat="1"/>
    <row r="207" s="16" customFormat="1"/>
    <row r="208" s="16" customFormat="1"/>
    <row r="209" s="16" customFormat="1"/>
    <row r="210" s="16" customFormat="1"/>
    <row r="211" s="16" customFormat="1"/>
    <row r="212" s="16" customFormat="1"/>
    <row r="213" s="16" customFormat="1"/>
    <row r="214" s="16" customFormat="1"/>
    <row r="215" s="16" customFormat="1"/>
    <row r="216" s="16" customFormat="1"/>
    <row r="217" s="16" customFormat="1"/>
    <row r="218" s="16" customFormat="1"/>
    <row r="219" s="16" customFormat="1"/>
    <row r="220" s="16" customFormat="1"/>
    <row r="221" s="16" customFormat="1"/>
    <row r="222" s="16" customFormat="1"/>
    <row r="223" s="16" customFormat="1"/>
    <row r="224" s="16" customFormat="1"/>
    <row r="225" s="16" customFormat="1"/>
    <row r="226" s="16" customFormat="1"/>
    <row r="227" s="16" customFormat="1"/>
    <row r="228" s="16" customFormat="1"/>
    <row r="229" s="16" customFormat="1"/>
    <row r="230" s="16" customFormat="1"/>
    <row r="231" s="16" customFormat="1"/>
    <row r="232" s="16" customFormat="1"/>
    <row r="233" s="16" customFormat="1"/>
    <row r="234" s="16" customFormat="1"/>
    <row r="235" s="16" customFormat="1"/>
    <row r="236" s="16" customFormat="1"/>
    <row r="237" s="16" customFormat="1"/>
    <row r="238" s="16" customFormat="1"/>
    <row r="239" s="16" customFormat="1"/>
    <row r="240" s="16" customFormat="1"/>
    <row r="241" s="16" customFormat="1"/>
    <row r="242" s="16" customFormat="1"/>
    <row r="243" s="16" customFormat="1"/>
    <row r="244" s="16" customFormat="1"/>
    <row r="245" s="16" customFormat="1"/>
    <row r="246" s="16" customFormat="1"/>
    <row r="247" s="16" customFormat="1"/>
    <row r="248" s="16" customFormat="1"/>
    <row r="249" s="16" customFormat="1"/>
    <row r="250" s="16" customFormat="1"/>
    <row r="251" s="16" customFormat="1"/>
    <row r="252" s="16" customFormat="1"/>
    <row r="253" s="16" customFormat="1"/>
    <row r="254" s="16" customFormat="1"/>
    <row r="255" s="16" customFormat="1"/>
    <row r="256" s="16" customFormat="1"/>
    <row r="257" s="16" customFormat="1"/>
    <row r="258" s="16" customFormat="1"/>
    <row r="259" s="16" customFormat="1"/>
    <row r="260" s="16" customFormat="1"/>
    <row r="261" s="16" customFormat="1"/>
    <row r="262" s="16" customFormat="1"/>
    <row r="263" s="16" customFormat="1"/>
    <row r="264" s="16" customFormat="1"/>
    <row r="265" s="16" customFormat="1"/>
    <row r="266" s="16" customFormat="1"/>
    <row r="267" s="16" customFormat="1"/>
    <row r="268" s="16" customFormat="1"/>
    <row r="269" s="16" customFormat="1"/>
    <row r="270" s="16" customFormat="1"/>
    <row r="271" s="16" customFormat="1"/>
    <row r="272" s="16" customFormat="1"/>
    <row r="273" s="16" customFormat="1"/>
    <row r="274" s="16" customFormat="1"/>
    <row r="275" s="16" customFormat="1"/>
    <row r="276" s="16" customFormat="1"/>
    <row r="277" s="16" customFormat="1"/>
    <row r="278" s="16" customFormat="1"/>
    <row r="279" s="16" customFormat="1"/>
    <row r="280" s="16" customFormat="1"/>
    <row r="281" s="16" customFormat="1"/>
    <row r="282" s="16" customFormat="1"/>
    <row r="283" s="16" customFormat="1"/>
    <row r="284" s="16" customFormat="1"/>
    <row r="285" s="16" customFormat="1"/>
    <row r="286" s="16" customFormat="1"/>
    <row r="287" s="16" customFormat="1"/>
    <row r="288" s="16" customFormat="1"/>
    <row r="289" s="16" customFormat="1"/>
    <row r="290" s="16" customFormat="1"/>
    <row r="291" s="16" customFormat="1"/>
    <row r="292" s="16" customFormat="1"/>
    <row r="293" s="16" customFormat="1"/>
    <row r="294" s="16" customFormat="1"/>
    <row r="295" s="16" customFormat="1"/>
    <row r="296" s="16" customFormat="1"/>
    <row r="297" s="16" customFormat="1"/>
    <row r="298" s="16" customFormat="1"/>
    <row r="299" s="16" customFormat="1"/>
    <row r="300" s="16" customFormat="1"/>
    <row r="301" s="16" customFormat="1"/>
    <row r="302" s="16" customFormat="1"/>
    <row r="303" s="16" customFormat="1"/>
    <row r="304" s="16" customFormat="1"/>
    <row r="305" s="16" customFormat="1"/>
    <row r="306" s="16" customFormat="1"/>
    <row r="307" s="16" customFormat="1"/>
    <row r="308" s="16" customFormat="1"/>
    <row r="309" s="16" customFormat="1"/>
    <row r="310" s="16" customFormat="1"/>
    <row r="311" s="16" customFormat="1"/>
    <row r="312" s="16" customFormat="1"/>
    <row r="313" s="16" customFormat="1"/>
    <row r="314" s="16" customFormat="1"/>
    <row r="315" s="16" customFormat="1"/>
    <row r="316" s="16" customFormat="1"/>
    <row r="317" s="16" customFormat="1"/>
    <row r="318" s="16" customFormat="1"/>
    <row r="319" s="16" customFormat="1"/>
    <row r="320" s="16" customFormat="1"/>
    <row r="321" s="16" customFormat="1"/>
    <row r="322" s="16" customFormat="1"/>
    <row r="323" s="16" customFormat="1"/>
    <row r="324" s="16" customFormat="1"/>
    <row r="325" s="16" customFormat="1"/>
    <row r="326" s="16" customFormat="1"/>
    <row r="327" s="16" customFormat="1"/>
    <row r="328" s="16" customFormat="1"/>
    <row r="329" s="16" customFormat="1"/>
    <row r="330" s="16" customFormat="1"/>
    <row r="331" s="16" customFormat="1"/>
    <row r="332" s="16" customFormat="1"/>
    <row r="333" s="16" customFormat="1"/>
    <row r="334" s="16" customFormat="1"/>
    <row r="335" s="16" customFormat="1"/>
    <row r="336" s="16" customFormat="1"/>
    <row r="337" s="16" customFormat="1"/>
    <row r="338" s="16" customFormat="1"/>
    <row r="339" s="16" customFormat="1"/>
    <row r="340" s="16" customFormat="1"/>
    <row r="341" s="16" customFormat="1"/>
    <row r="342" s="16" customFormat="1"/>
    <row r="343" s="16" customFormat="1"/>
    <row r="344" s="16" customFormat="1"/>
    <row r="345" s="16" customFormat="1"/>
    <row r="346" s="16" customFormat="1"/>
    <row r="347" s="16" customFormat="1"/>
    <row r="348" s="16" customFormat="1"/>
    <row r="349" s="16" customFormat="1"/>
    <row r="350" s="16" customFormat="1"/>
    <row r="351" s="16" customFormat="1"/>
    <row r="352" s="16" customFormat="1"/>
    <row r="353" s="16" customFormat="1"/>
    <row r="354" s="16" customFormat="1"/>
    <row r="355" s="16" customFormat="1"/>
    <row r="356" s="16" customFormat="1"/>
    <row r="357" s="16" customFormat="1"/>
    <row r="358" s="16" customFormat="1"/>
    <row r="359" s="16" customFormat="1"/>
    <row r="360" s="16" customFormat="1"/>
    <row r="361" s="16" customFormat="1"/>
    <row r="362" s="16" customFormat="1"/>
    <row r="363" s="16" customFormat="1"/>
    <row r="364" s="16" customFormat="1"/>
    <row r="365" s="16" customFormat="1"/>
    <row r="366" s="16" customFormat="1"/>
    <row r="367" s="16" customFormat="1"/>
    <row r="368" s="16" customFormat="1"/>
    <row r="369" s="16" customFormat="1"/>
    <row r="370" s="16" customFormat="1"/>
    <row r="371" s="16" customFormat="1"/>
    <row r="372" s="16" customFormat="1"/>
    <row r="373" s="16" customFormat="1"/>
    <row r="374" s="16" customFormat="1"/>
    <row r="375" s="16" customFormat="1"/>
    <row r="376" s="16" customFormat="1"/>
    <row r="377" s="16" customFormat="1"/>
    <row r="378" s="16" customFormat="1"/>
    <row r="379" s="16" customFormat="1"/>
    <row r="380" s="16" customFormat="1"/>
    <row r="381" s="16" customFormat="1"/>
    <row r="382" s="16" customFormat="1"/>
    <row r="383" s="16" customFormat="1"/>
    <row r="384" s="16" customFormat="1"/>
    <row r="385" s="16" customFormat="1"/>
    <row r="386" s="16" customFormat="1"/>
    <row r="387" s="16" customFormat="1"/>
    <row r="388" s="16" customFormat="1"/>
    <row r="389" s="16" customFormat="1"/>
    <row r="390" s="16" customFormat="1"/>
    <row r="391" s="16" customFormat="1"/>
    <row r="392" s="16" customFormat="1"/>
    <row r="393" s="16" customFormat="1"/>
    <row r="394" s="16" customFormat="1"/>
    <row r="395" s="16" customFormat="1"/>
    <row r="396" s="16" customFormat="1"/>
    <row r="397" s="16" customFormat="1"/>
    <row r="398" s="16" customFormat="1"/>
    <row r="399" s="16" customFormat="1"/>
    <row r="400" s="16" customFormat="1"/>
    <row r="401" s="16" customFormat="1"/>
    <row r="402" s="16" customFormat="1"/>
    <row r="403" s="16" customFormat="1"/>
    <row r="404" s="16" customFormat="1"/>
    <row r="405" s="16" customFormat="1"/>
    <row r="406" s="16" customFormat="1"/>
    <row r="407" s="16" customFormat="1"/>
    <row r="408" s="16" customFormat="1"/>
    <row r="409" s="16" customFormat="1"/>
    <row r="410" s="16" customFormat="1"/>
    <row r="411" s="16" customFormat="1"/>
    <row r="412" s="16" customFormat="1"/>
    <row r="413" s="16" customFormat="1"/>
    <row r="414" s="16" customFormat="1"/>
    <row r="415" s="16" customFormat="1"/>
    <row r="416" s="16" customFormat="1"/>
    <row r="417" s="16" customFormat="1"/>
    <row r="418" s="16" customFormat="1"/>
    <row r="419" s="16" customFormat="1"/>
    <row r="420" s="16" customFormat="1"/>
    <row r="421" s="16" customFormat="1"/>
    <row r="422" s="16" customFormat="1"/>
    <row r="423" s="16" customFormat="1"/>
    <row r="424" s="16" customFormat="1"/>
    <row r="425" s="16" customFormat="1"/>
    <row r="426" s="16" customFormat="1"/>
    <row r="427" s="16" customFormat="1"/>
    <row r="428" s="16" customFormat="1"/>
    <row r="429" s="16" customFormat="1"/>
    <row r="430" s="16" customFormat="1"/>
    <row r="431" s="16" customFormat="1"/>
    <row r="432" s="16" customFormat="1"/>
    <row r="433" s="16" customFormat="1"/>
    <row r="434" s="16" customFormat="1"/>
    <row r="435" s="16" customFormat="1"/>
    <row r="436" s="16" customFormat="1"/>
    <row r="437" s="16" customFormat="1"/>
    <row r="438" s="16" customFormat="1"/>
    <row r="439" s="16" customFormat="1"/>
    <row r="440" s="16" customFormat="1"/>
    <row r="441" s="16" customFormat="1"/>
    <row r="442" s="16" customFormat="1"/>
    <row r="443" s="16" customFormat="1"/>
    <row r="444" s="16" customFormat="1"/>
    <row r="445" s="16" customFormat="1"/>
    <row r="446" s="16" customFormat="1"/>
    <row r="447" s="16" customFormat="1"/>
    <row r="448" s="16" customFormat="1"/>
    <row r="449" s="16" customFormat="1"/>
    <row r="450" s="16" customFormat="1"/>
    <row r="451" s="16" customFormat="1"/>
    <row r="452" s="16" customFormat="1"/>
    <row r="453" s="16" customFormat="1"/>
    <row r="454" s="16" customFormat="1"/>
    <row r="455" s="16" customFormat="1"/>
    <row r="456" s="16" customFormat="1"/>
    <row r="457" s="16" customFormat="1"/>
    <row r="458" s="16" customFormat="1"/>
    <row r="459" s="16" customFormat="1"/>
    <row r="460" s="16" customFormat="1"/>
    <row r="461" s="16" customFormat="1"/>
    <row r="462" s="16" customFormat="1"/>
    <row r="463" s="16" customFormat="1"/>
    <row r="464" s="16" customFormat="1"/>
    <row r="465" s="16" customFormat="1"/>
    <row r="466" s="16" customFormat="1"/>
    <row r="467" s="16" customFormat="1"/>
    <row r="468" s="16" customFormat="1"/>
    <row r="469" s="16" customFormat="1"/>
    <row r="470" s="16" customFormat="1"/>
    <row r="471" s="16" customFormat="1"/>
    <row r="472" s="16" customFormat="1"/>
    <row r="473" s="16" customFormat="1"/>
    <row r="474" s="16" customFormat="1"/>
    <row r="475" s="16" customFormat="1"/>
    <row r="476" s="16" customFormat="1"/>
    <row r="477" s="16" customFormat="1"/>
    <row r="478" s="16" customFormat="1"/>
    <row r="479" s="16" customFormat="1"/>
    <row r="480" s="16" customFormat="1"/>
    <row r="481" s="16" customFormat="1"/>
    <row r="482" s="16" customFormat="1"/>
    <row r="483" s="16" customFormat="1"/>
    <row r="484" s="16" customFormat="1"/>
    <row r="485" s="16" customFormat="1"/>
    <row r="486" s="16" customFormat="1"/>
    <row r="487" s="16" customFormat="1"/>
    <row r="488" s="16" customFormat="1"/>
    <row r="489" s="16" customFormat="1"/>
    <row r="490" s="16" customFormat="1"/>
    <row r="491" s="16" customFormat="1"/>
    <row r="492" s="16" customFormat="1"/>
    <row r="493" s="16" customFormat="1"/>
    <row r="494" s="16" customFormat="1"/>
    <row r="495" s="16" customFormat="1"/>
    <row r="496" s="16" customFormat="1"/>
    <row r="497" s="16" customFormat="1"/>
    <row r="498" s="16" customFormat="1"/>
    <row r="499" s="16" customFormat="1"/>
    <row r="500" s="16" customFormat="1"/>
    <row r="501" s="16" customFormat="1"/>
    <row r="502" s="16" customFormat="1"/>
    <row r="503" s="16" customFormat="1"/>
    <row r="504" s="16" customFormat="1"/>
    <row r="505" s="16" customFormat="1"/>
    <row r="506" s="16" customFormat="1"/>
    <row r="507" s="16" customFormat="1"/>
    <row r="508" s="16" customFormat="1"/>
    <row r="509" s="16" customFormat="1"/>
    <row r="510" s="16" customFormat="1"/>
    <row r="511" s="16" customFormat="1"/>
    <row r="512" s="16" customFormat="1"/>
    <row r="513" s="16" customFormat="1"/>
    <row r="514" s="16" customFormat="1"/>
    <row r="515" s="16" customFormat="1"/>
    <row r="516" s="16" customFormat="1"/>
    <row r="517" s="16" customFormat="1"/>
    <row r="518" s="16" customFormat="1"/>
    <row r="519" s="16" customFormat="1"/>
    <row r="520" s="16" customFormat="1"/>
    <row r="521" s="16" customFormat="1"/>
    <row r="522" s="16" customFormat="1"/>
    <row r="523" s="16" customFormat="1"/>
    <row r="524" s="16" customFormat="1"/>
    <row r="525" s="16" customFormat="1"/>
    <row r="526" s="16" customFormat="1"/>
    <row r="527" s="16" customFormat="1"/>
    <row r="528" s="16" customFormat="1"/>
    <row r="529" s="16" customFormat="1"/>
    <row r="530" s="16" customFormat="1"/>
    <row r="531" s="16" customFormat="1"/>
    <row r="532" s="16" customFormat="1"/>
    <row r="533" s="16" customFormat="1"/>
    <row r="534" s="16" customFormat="1"/>
    <row r="535" s="16" customFormat="1"/>
  </sheetData>
  <sheetProtection password="A237" sheet="1" objects="1" scenarios="1" selectLockedCells="1" pivotTables="0"/>
  <dataConsolidate function="var">
    <dataRefs count="1">
      <dataRef ref="AB90:AF92" sheet="Hoja1"/>
    </dataRefs>
  </dataConsolidate>
  <mergeCells count="19">
    <mergeCell ref="B130:AR130"/>
    <mergeCell ref="B101:AR101"/>
    <mergeCell ref="B129:AR129"/>
    <mergeCell ref="C116:AQ116"/>
    <mergeCell ref="AJ114:AK114"/>
    <mergeCell ref="AN114:AO114"/>
    <mergeCell ref="AL114:AM114"/>
    <mergeCell ref="AE113:AF113"/>
    <mergeCell ref="AE114:AF114"/>
    <mergeCell ref="B1:AR1"/>
    <mergeCell ref="AJ106:AK106"/>
    <mergeCell ref="AL106:AM106"/>
    <mergeCell ref="AN106:AO106"/>
    <mergeCell ref="AJ113:AK113"/>
    <mergeCell ref="AL113:AM113"/>
    <mergeCell ref="AN113:AO113"/>
    <mergeCell ref="AJ107:AK107"/>
    <mergeCell ref="AN107:AO107"/>
    <mergeCell ref="AL107:AM107"/>
  </mergeCells>
  <dataValidations count="7">
    <dataValidation type="list" allowBlank="1" showInputMessage="1" showErrorMessage="1" sqref="D114">
      <formula1>$D$133:$D$135</formula1>
    </dataValidation>
    <dataValidation type="list" allowBlank="1" showInputMessage="1" showErrorMessage="1" sqref="AP165">
      <formula1>$AE$91:$AK$91</formula1>
    </dataValidation>
    <dataValidation type="list" allowBlank="1" showInputMessage="1" showErrorMessage="1" sqref="AP166">
      <formula1>$AE$92:$AK$92</formula1>
    </dataValidation>
    <dataValidation type="list" allowBlank="1" showInputMessage="1" showErrorMessage="1" sqref="AP167">
      <formula1>$AE$93:$AK$93</formula1>
    </dataValidation>
    <dataValidation type="list" allowBlank="1" showInputMessage="1" showErrorMessage="1" sqref="D107">
      <formula1>$D$91:$D$94</formula1>
    </dataValidation>
    <dataValidation type="list" allowBlank="1" showInputMessage="1" showErrorMessage="1" sqref="AH104">
      <formula1>$AI$96:$AI$98</formula1>
    </dataValidation>
    <dataValidation type="list" allowBlank="1" showInputMessage="1" showErrorMessage="1" sqref="AE107">
      <formula1>$AC$133:$AC$137</formula1>
    </dataValidation>
  </dataValidations>
  <pageMargins left="0.7" right="0.7" top="0.75" bottom="0.75" header="0.3" footer="0.3"/>
  <pageSetup paperSize="9" orientation="portrait" horizontalDpi="4294967293" verticalDpi="0" r:id="rId2"/>
  <drawing r:id="rId3"/>
  <legacyDrawing r:id="rId4"/>
</worksheet>
</file>

<file path=xl/worksheets/sheet2.xml><?xml version="1.0" encoding="utf-8"?>
<worksheet xmlns="http://schemas.openxmlformats.org/spreadsheetml/2006/main" xmlns:r="http://schemas.openxmlformats.org/officeDocument/2006/relationships">
  <sheetPr codeName="Hoja2"/>
  <dimension ref="A3:L26"/>
  <sheetViews>
    <sheetView workbookViewId="0">
      <selection activeCell="G28" sqref="G28"/>
    </sheetView>
  </sheetViews>
  <sheetFormatPr baseColWidth="10" defaultRowHeight="15"/>
  <cols>
    <col min="1" max="1" width="15.85546875" customWidth="1"/>
    <col min="2" max="2" width="20.28515625" customWidth="1"/>
    <col min="3" max="3" width="18.140625" customWidth="1"/>
    <col min="4" max="4" width="19.28515625" customWidth="1"/>
    <col min="5" max="5" width="14.42578125" customWidth="1"/>
    <col min="6" max="6" width="14.140625" customWidth="1"/>
    <col min="7" max="7" width="16.5703125" customWidth="1"/>
    <col min="8" max="8" width="16.7109375" customWidth="1"/>
    <col min="9" max="9" width="15.5703125" customWidth="1"/>
    <col min="10" max="10" width="16.5703125" bestFit="1" customWidth="1"/>
    <col min="11" max="11" width="15.42578125" bestFit="1" customWidth="1"/>
    <col min="12" max="12" width="14.85546875" bestFit="1" customWidth="1"/>
  </cols>
  <sheetData>
    <row r="3" spans="1:12">
      <c r="A3" s="1"/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2">
      <c r="A4" s="1"/>
      <c r="B4" s="2"/>
      <c r="C4" s="2"/>
      <c r="D4" s="2"/>
      <c r="E4" s="2"/>
      <c r="F4" s="2"/>
      <c r="G4" s="2"/>
      <c r="H4" s="2"/>
      <c r="I4" s="2"/>
      <c r="J4" s="2"/>
      <c r="K4" s="2"/>
      <c r="L4" s="2"/>
    </row>
    <row r="5" spans="1:12">
      <c r="A5" s="1"/>
      <c r="B5" s="2"/>
      <c r="C5" s="2"/>
      <c r="D5" s="2"/>
      <c r="E5" s="2"/>
      <c r="F5" s="2"/>
      <c r="G5" s="2"/>
      <c r="H5" s="2"/>
      <c r="I5" s="2"/>
      <c r="J5" s="2"/>
      <c r="K5" s="2"/>
      <c r="L5" s="2"/>
    </row>
    <row r="6" spans="1:12">
      <c r="A6" s="1"/>
      <c r="B6" s="2"/>
      <c r="C6" s="2"/>
      <c r="D6" s="2"/>
      <c r="E6" s="2"/>
      <c r="F6" s="2"/>
      <c r="G6" s="2"/>
      <c r="H6" s="2"/>
      <c r="I6" s="2"/>
      <c r="J6" s="2"/>
      <c r="K6" s="2"/>
      <c r="L6" s="2"/>
    </row>
    <row r="7" spans="1:12">
      <c r="A7" s="1"/>
      <c r="B7" s="2"/>
      <c r="C7" s="2"/>
      <c r="D7" s="2"/>
      <c r="E7" s="2"/>
      <c r="F7" s="2"/>
      <c r="G7" s="2"/>
      <c r="H7" s="2"/>
      <c r="I7" s="2"/>
      <c r="J7" s="2"/>
      <c r="K7" s="2"/>
      <c r="L7" s="2"/>
    </row>
    <row r="8" spans="1:12">
      <c r="A8" s="1"/>
      <c r="B8" s="2"/>
      <c r="C8" s="2"/>
      <c r="D8" s="2"/>
      <c r="E8" s="2"/>
      <c r="F8" s="2"/>
      <c r="G8" s="2"/>
      <c r="H8" s="2"/>
      <c r="I8" s="2"/>
      <c r="J8" s="2"/>
      <c r="K8" s="2"/>
      <c r="L8" s="2"/>
    </row>
    <row r="9" spans="1:12">
      <c r="A9" s="1"/>
      <c r="B9" s="2"/>
      <c r="C9" s="2"/>
      <c r="D9" s="2"/>
      <c r="E9" s="2"/>
      <c r="F9" s="2"/>
      <c r="G9" s="2"/>
      <c r="H9" s="2"/>
      <c r="I9" s="2"/>
      <c r="J9" s="2"/>
      <c r="K9" s="2"/>
      <c r="L9" s="2"/>
    </row>
    <row r="10" spans="1:12">
      <c r="A10" s="1"/>
      <c r="B10" s="2"/>
      <c r="C10" s="2"/>
      <c r="D10" s="2"/>
      <c r="E10" s="2"/>
      <c r="F10" s="2"/>
      <c r="G10" s="2"/>
      <c r="H10" s="2"/>
      <c r="I10" s="2"/>
      <c r="J10" s="2"/>
      <c r="K10" s="2"/>
      <c r="L10" s="2"/>
    </row>
    <row r="11" spans="1:12">
      <c r="A11" s="1"/>
      <c r="B11" s="2"/>
      <c r="C11" s="2"/>
      <c r="D11" s="2"/>
      <c r="E11" s="2"/>
      <c r="F11" s="2"/>
      <c r="G11" s="2"/>
      <c r="H11" s="2"/>
      <c r="I11" s="2"/>
      <c r="J11" s="2"/>
      <c r="K11" s="2"/>
      <c r="L11" s="2"/>
    </row>
    <row r="12" spans="1:12">
      <c r="A12" s="1"/>
      <c r="B12" s="2"/>
      <c r="C12" s="2"/>
      <c r="D12" s="2"/>
      <c r="E12" s="2"/>
      <c r="F12" s="2"/>
      <c r="G12" s="2"/>
      <c r="H12" s="2"/>
      <c r="I12" s="2"/>
      <c r="J12" s="2"/>
      <c r="K12" s="2"/>
      <c r="L12" s="2"/>
    </row>
    <row r="13" spans="1:12">
      <c r="A13" s="1"/>
      <c r="B13" s="2"/>
      <c r="C13" s="2"/>
      <c r="D13" s="2"/>
      <c r="E13" s="2"/>
      <c r="F13" s="2"/>
      <c r="G13" s="2"/>
      <c r="H13" s="2"/>
      <c r="I13" s="2"/>
      <c r="J13" s="2"/>
      <c r="K13" s="2"/>
      <c r="L13" s="2"/>
    </row>
    <row r="14" spans="1:12">
      <c r="A14" s="1"/>
      <c r="B14" s="2"/>
      <c r="C14" s="2"/>
      <c r="D14" s="2"/>
      <c r="E14" s="2"/>
      <c r="F14" s="2"/>
      <c r="G14" s="2"/>
      <c r="H14" s="2"/>
      <c r="I14" s="2"/>
      <c r="J14" s="2"/>
      <c r="K14" s="2"/>
      <c r="L14" s="2"/>
    </row>
    <row r="15" spans="1:12">
      <c r="A15" s="1"/>
      <c r="B15" s="2"/>
      <c r="C15" s="2"/>
      <c r="D15" s="2"/>
      <c r="E15" s="2"/>
      <c r="F15" s="2"/>
      <c r="G15" s="2"/>
      <c r="H15" s="2"/>
      <c r="I15" s="2"/>
      <c r="J15" s="2"/>
      <c r="K15" s="2"/>
      <c r="L15" s="2"/>
    </row>
    <row r="16" spans="1:12">
      <c r="A16" s="1"/>
      <c r="B16" s="2"/>
      <c r="C16" s="2"/>
      <c r="D16" s="2"/>
      <c r="E16" s="2"/>
      <c r="F16" s="2"/>
      <c r="G16" s="2"/>
      <c r="H16" s="2"/>
      <c r="I16" s="2"/>
      <c r="J16" s="2"/>
      <c r="K16" s="2"/>
      <c r="L16" s="2"/>
    </row>
    <row r="17" spans="1:12">
      <c r="A17" s="1"/>
      <c r="B17" s="2"/>
      <c r="C17" s="2"/>
      <c r="D17" s="2"/>
      <c r="E17" s="2"/>
      <c r="F17" s="2"/>
      <c r="G17" s="2"/>
      <c r="H17" s="2"/>
      <c r="I17" s="2"/>
      <c r="J17" s="2"/>
      <c r="K17" s="2"/>
      <c r="L17" s="2"/>
    </row>
    <row r="18" spans="1:12">
      <c r="A18" s="1"/>
      <c r="B18" s="2"/>
      <c r="C18" s="2"/>
      <c r="D18" s="2"/>
      <c r="E18" s="2"/>
      <c r="F18" s="2"/>
      <c r="G18" s="2"/>
      <c r="H18" s="2"/>
      <c r="I18" s="2"/>
      <c r="J18" s="2"/>
      <c r="K18" s="2"/>
      <c r="L18" s="2"/>
    </row>
    <row r="19" spans="1:12">
      <c r="A19" s="1"/>
      <c r="B19" s="2"/>
      <c r="C19" s="2"/>
      <c r="D19" s="2"/>
      <c r="E19" s="2"/>
      <c r="F19" s="2"/>
      <c r="G19" s="2"/>
      <c r="H19" s="2"/>
      <c r="I19" s="2"/>
      <c r="J19" s="2"/>
      <c r="K19" s="2"/>
      <c r="L19" s="2"/>
    </row>
    <row r="20" spans="1:12">
      <c r="A20" s="1"/>
      <c r="B20" s="2"/>
      <c r="C20" s="2"/>
      <c r="D20" s="2"/>
      <c r="E20" s="2"/>
      <c r="F20" s="2"/>
      <c r="G20" s="2"/>
      <c r="H20" s="2"/>
      <c r="I20" s="2"/>
      <c r="J20" s="2"/>
      <c r="K20" s="2"/>
      <c r="L20" s="2"/>
    </row>
    <row r="21" spans="1:12">
      <c r="A21" s="1"/>
      <c r="B21" s="2"/>
      <c r="C21" s="2"/>
      <c r="D21" s="2"/>
      <c r="E21" s="2"/>
      <c r="F21" s="2"/>
      <c r="G21" s="2"/>
      <c r="H21" s="2"/>
      <c r="I21" s="2"/>
      <c r="J21" s="2"/>
      <c r="K21" s="2"/>
      <c r="L21" s="2"/>
    </row>
    <row r="22" spans="1:12">
      <c r="A22" s="1"/>
      <c r="B22" s="2"/>
      <c r="C22" s="2"/>
      <c r="D22" s="2"/>
      <c r="E22" s="2"/>
      <c r="F22" s="2"/>
      <c r="G22" s="2"/>
      <c r="H22" s="2"/>
      <c r="I22" s="2"/>
      <c r="J22" s="2"/>
      <c r="K22" s="2"/>
      <c r="L22" s="2"/>
    </row>
    <row r="23" spans="1:12">
      <c r="A23" s="1"/>
      <c r="B23" s="2"/>
      <c r="C23" s="2"/>
      <c r="D23" s="2"/>
      <c r="E23" s="2"/>
      <c r="F23" s="2"/>
      <c r="G23" s="2"/>
      <c r="H23" s="2"/>
      <c r="I23" s="2"/>
      <c r="J23" s="2"/>
      <c r="K23" s="2"/>
      <c r="L23" s="2"/>
    </row>
    <row r="24" spans="1:12">
      <c r="A24" s="1"/>
      <c r="B24" s="2"/>
      <c r="C24" s="2"/>
      <c r="D24" s="2"/>
      <c r="E24" s="2"/>
      <c r="F24" s="2"/>
      <c r="G24" s="2"/>
      <c r="H24" s="2"/>
      <c r="I24" s="2"/>
      <c r="J24" s="2"/>
      <c r="K24" s="2"/>
      <c r="L24" s="2"/>
    </row>
    <row r="25" spans="1:12">
      <c r="A25" s="1"/>
      <c r="B25" s="2"/>
      <c r="C25" s="2"/>
      <c r="D25" s="2"/>
      <c r="E25" s="2"/>
      <c r="F25" s="2"/>
      <c r="G25" s="2"/>
      <c r="H25" s="2"/>
      <c r="I25" s="2"/>
      <c r="J25" s="2"/>
      <c r="K25" s="2"/>
      <c r="L25" s="2"/>
    </row>
    <row r="26" spans="1:12">
      <c r="A26" s="1"/>
      <c r="B26" s="2"/>
      <c r="C26" s="2"/>
      <c r="D26" s="2"/>
      <c r="E26" s="2"/>
      <c r="F26" s="2"/>
      <c r="G26" s="2"/>
      <c r="H26" s="2"/>
      <c r="I26" s="2"/>
      <c r="J26" s="2"/>
      <c r="K26" s="2"/>
      <c r="L26" s="2"/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Hoja1</vt:lpstr>
      <vt:lpstr>Hoja2</vt:lpstr>
    </vt:vector>
  </TitlesOfParts>
  <Company>UPV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</dc:creator>
  <cp:lastModifiedBy>m</cp:lastModifiedBy>
  <dcterms:created xsi:type="dcterms:W3CDTF">2009-03-28T12:43:37Z</dcterms:created>
  <dcterms:modified xsi:type="dcterms:W3CDTF">2009-05-10T20:59:05Z</dcterms:modified>
</cp:coreProperties>
</file>